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. แพรว\งานแพรว\7. ต้นทุนต่อหน่วย\ต้นทุนต่อหน่วย 2567\"/>
    </mc:Choice>
  </mc:AlternateContent>
  <xr:revisionPtr revIDLastSave="0" documentId="13_ncr:1_{41618FF5-08DC-4248-AA45-A476D714CAA1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ตารางที่ 1" sheetId="1" r:id="rId1"/>
    <sheet name="ตารางที่ 1.1" sheetId="2" r:id="rId2"/>
    <sheet name="ตารางที่ 2" sheetId="3" r:id="rId3"/>
    <sheet name="ตารางที่ 3" sheetId="4" r:id="rId4"/>
    <sheet name="ตารางที่ 3.1" sheetId="5" r:id="rId5"/>
    <sheet name="ตารางที่ 4" sheetId="6" r:id="rId6"/>
    <sheet name="ตารางที่ 5" sheetId="12" r:id="rId7"/>
    <sheet name="ตารางที่ 6" sheetId="7" r:id="rId8"/>
    <sheet name="ตารางที่ 7" sheetId="11" r:id="rId9"/>
    <sheet name="ตารางที่ 8" sheetId="8" r:id="rId10"/>
    <sheet name="ตารางที่ 9" sheetId="13" r:id="rId11"/>
    <sheet name="ตารางที่ 10" sheetId="14" r:id="rId12"/>
    <sheet name="ตารางที่ 11" sheetId="9" r:id="rId13"/>
    <sheet name="ตารางที่ 12" sheetId="10" r:id="rId14"/>
  </sheets>
  <externalReferences>
    <externalReference r:id="rId15"/>
    <externalReference r:id="rId16"/>
  </externalReferences>
  <definedNames>
    <definedName name="_xlnm.Print_Area" localSheetId="11">'ตารางที่ 10'!$A$1:$W$11</definedName>
    <definedName name="_xlnm.Print_Area" localSheetId="12">'ตารางที่ 11'!$A$1:$U$15</definedName>
    <definedName name="_xlnm.Print_Area" localSheetId="8">'ตารางที่ 7'!$A$1:$W$11</definedName>
    <definedName name="_xlnm.Print_Area" localSheetId="9">'ตารางที่ 8'!$A$1:$W$11</definedName>
    <definedName name="_xlnm.Print_Area" localSheetId="10">'ตารางที่ 9'!$A$1:$W$11</definedName>
  </definedNames>
  <calcPr calcId="191029"/>
</workbook>
</file>

<file path=xl/calcChain.xml><?xml version="1.0" encoding="utf-8"?>
<calcChain xmlns="http://schemas.openxmlformats.org/spreadsheetml/2006/main">
  <c r="H7" i="10" l="1"/>
  <c r="G7" i="10" s="1"/>
  <c r="F8" i="10"/>
  <c r="I6" i="10"/>
  <c r="G6" i="10"/>
  <c r="H6" i="10"/>
  <c r="Q11" i="9"/>
  <c r="P11" i="9"/>
  <c r="O11" i="9"/>
  <c r="R11" i="9"/>
  <c r="S11" i="9"/>
  <c r="N11" i="9"/>
  <c r="M11" i="9"/>
  <c r="G11" i="9"/>
  <c r="X11" i="11"/>
  <c r="T7" i="8"/>
  <c r="Q7" i="11"/>
  <c r="V7" i="8"/>
  <c r="I7" i="10" l="1"/>
  <c r="X7" i="11"/>
  <c r="X8" i="11"/>
  <c r="U7" i="11"/>
  <c r="V7" i="11" l="1"/>
  <c r="T7" i="11"/>
  <c r="W7" i="11" s="1"/>
  <c r="J7" i="11" l="1"/>
  <c r="G7" i="11"/>
  <c r="F14" i="7"/>
  <c r="I14" i="7" s="1"/>
  <c r="F5" i="7"/>
  <c r="I5" i="7" s="1"/>
  <c r="F14" i="12"/>
  <c r="I14" i="12" s="1"/>
  <c r="F5" i="12"/>
  <c r="I5" i="12" s="1"/>
  <c r="F14" i="6"/>
  <c r="I14" i="6" s="1"/>
  <c r="I18" i="6" s="1"/>
  <c r="F5" i="6"/>
  <c r="I5" i="6" s="1"/>
  <c r="F18" i="4" l="1"/>
  <c r="I18" i="4" s="1"/>
  <c r="J22" i="4" s="1"/>
  <c r="J11" i="4"/>
  <c r="F22" i="4" l="1"/>
  <c r="I22" i="4"/>
  <c r="G21" i="3"/>
  <c r="C11" i="3"/>
  <c r="C22" i="3"/>
  <c r="C37" i="1"/>
  <c r="E7" i="1" l="1"/>
  <c r="C7" i="1"/>
  <c r="C8" i="1"/>
  <c r="D8" i="1"/>
  <c r="E8" i="1"/>
  <c r="C19" i="1"/>
  <c r="D9" i="1"/>
  <c r="D19" i="1" s="1"/>
  <c r="E9" i="1"/>
  <c r="D10" i="1"/>
  <c r="E10" i="1"/>
  <c r="C11" i="1"/>
  <c r="D11" i="1"/>
  <c r="E11" i="1"/>
  <c r="C12" i="1"/>
  <c r="D12" i="1"/>
  <c r="E12" i="1"/>
  <c r="D13" i="1"/>
  <c r="E13" i="1"/>
  <c r="E14" i="1"/>
  <c r="E15" i="1"/>
  <c r="E16" i="1"/>
  <c r="E17" i="1"/>
  <c r="E18" i="1"/>
  <c r="B19" i="1"/>
  <c r="E19" i="1" l="1"/>
  <c r="G11" i="4" l="1"/>
  <c r="G22" i="4"/>
  <c r="F7" i="10" l="1"/>
  <c r="F6" i="10"/>
  <c r="V7" i="14"/>
  <c r="Q7" i="14"/>
  <c r="G7" i="14"/>
  <c r="J7" i="14" s="1"/>
  <c r="V7" i="13"/>
  <c r="Q7" i="13"/>
  <c r="G7" i="13"/>
  <c r="J7" i="13" s="1"/>
  <c r="V8" i="11"/>
  <c r="Q7" i="8"/>
  <c r="U7" i="8" s="1"/>
  <c r="G7" i="8"/>
  <c r="F7" i="4"/>
  <c r="I7" i="4" s="1"/>
  <c r="G10" i="3"/>
  <c r="U7" i="14" l="1"/>
  <c r="U7" i="13"/>
  <c r="T7" i="14"/>
  <c r="W7" i="14" s="1"/>
  <c r="W8" i="14" s="1"/>
  <c r="T7" i="13"/>
  <c r="W7" i="13" s="1"/>
  <c r="W8" i="13" s="1"/>
  <c r="F11" i="4"/>
  <c r="B22" i="4"/>
  <c r="B37" i="1"/>
  <c r="X7" i="13" l="1"/>
  <c r="J21" i="3"/>
  <c r="E28" i="1"/>
  <c r="D11" i="3"/>
  <c r="H11" i="3"/>
  <c r="D7" i="10" l="1"/>
  <c r="D6" i="10"/>
  <c r="J7" i="8"/>
  <c r="H18" i="7"/>
  <c r="G18" i="7"/>
  <c r="H9" i="7"/>
  <c r="G9" i="7"/>
  <c r="H18" i="12"/>
  <c r="G18" i="12"/>
  <c r="H9" i="12"/>
  <c r="G9" i="12"/>
  <c r="H18" i="6"/>
  <c r="G18" i="6"/>
  <c r="G9" i="6"/>
  <c r="H9" i="6"/>
  <c r="F9" i="6"/>
  <c r="D15" i="5"/>
  <c r="C5" i="5"/>
  <c r="G5" i="5" s="1"/>
  <c r="J10" i="3" l="1"/>
  <c r="K10" i="3" l="1"/>
  <c r="K11" i="3" s="1"/>
  <c r="J11" i="3"/>
  <c r="E11" i="3"/>
  <c r="F11" i="3"/>
  <c r="I11" i="3"/>
  <c r="F12" i="9"/>
  <c r="E12" i="9"/>
  <c r="D12" i="9"/>
  <c r="C12" i="9"/>
  <c r="J8" i="14"/>
  <c r="H8" i="11"/>
  <c r="E11" i="4"/>
  <c r="D11" i="4"/>
  <c r="C11" i="4"/>
  <c r="B11" i="4"/>
  <c r="E36" i="1"/>
  <c r="E35" i="1"/>
  <c r="E34" i="1"/>
  <c r="E33" i="1"/>
  <c r="E32" i="1"/>
  <c r="D31" i="1"/>
  <c r="E31" i="1" s="1"/>
  <c r="D30" i="1"/>
  <c r="E30" i="1"/>
  <c r="D29" i="1"/>
  <c r="C29" i="1"/>
  <c r="E29" i="1" s="1"/>
  <c r="D27" i="1"/>
  <c r="D26" i="1"/>
  <c r="E26" i="1"/>
  <c r="C25" i="1"/>
  <c r="E25" i="1" s="1"/>
  <c r="R8" i="14"/>
  <c r="H8" i="14"/>
  <c r="F8" i="14"/>
  <c r="E8" i="14"/>
  <c r="D8" i="14"/>
  <c r="C8" i="14"/>
  <c r="R8" i="13"/>
  <c r="H8" i="13"/>
  <c r="F8" i="13"/>
  <c r="E8" i="13"/>
  <c r="D8" i="13"/>
  <c r="C8" i="13"/>
  <c r="J8" i="13"/>
  <c r="E9" i="12"/>
  <c r="D9" i="12"/>
  <c r="C9" i="12"/>
  <c r="B9" i="12"/>
  <c r="R8" i="11"/>
  <c r="F8" i="11"/>
  <c r="E8" i="11"/>
  <c r="D8" i="11"/>
  <c r="C8" i="11"/>
  <c r="D20" i="5"/>
  <c r="E37" i="1" l="1"/>
  <c r="P8" i="14"/>
  <c r="P8" i="13"/>
  <c r="F15" i="5"/>
  <c r="P8" i="11"/>
  <c r="E18" i="12"/>
  <c r="F22" i="3"/>
  <c r="C15" i="5"/>
  <c r="G11" i="3"/>
  <c r="J8" i="11"/>
  <c r="F9" i="12"/>
  <c r="I11" i="4"/>
  <c r="D37" i="1"/>
  <c r="X11" i="14"/>
  <c r="G8" i="14"/>
  <c r="G8" i="13"/>
  <c r="I9" i="12"/>
  <c r="G8" i="11"/>
  <c r="O8" i="14" l="1"/>
  <c r="D18" i="12"/>
  <c r="O8" i="13"/>
  <c r="O8" i="11"/>
  <c r="E15" i="5"/>
  <c r="C18" i="12"/>
  <c r="N8" i="14"/>
  <c r="N8" i="13"/>
  <c r="N8" i="11"/>
  <c r="W7" i="8"/>
  <c r="W8" i="8" s="1"/>
  <c r="M8" i="13"/>
  <c r="B18" i="12"/>
  <c r="M8" i="14"/>
  <c r="G12" i="9"/>
  <c r="F18" i="7" l="1"/>
  <c r="F18" i="12"/>
  <c r="I18" i="12"/>
  <c r="Q8" i="13"/>
  <c r="C8" i="10"/>
  <c r="Q8" i="14" l="1"/>
  <c r="U8" i="14"/>
  <c r="U8" i="13"/>
  <c r="T8" i="13"/>
  <c r="V8" i="13"/>
  <c r="W8" i="11"/>
  <c r="T8" i="14"/>
  <c r="X7" i="14"/>
  <c r="V8" i="14" s="1"/>
  <c r="D8" i="10"/>
  <c r="H8" i="8"/>
  <c r="F8" i="8"/>
  <c r="E8" i="8"/>
  <c r="D8" i="8"/>
  <c r="C8" i="8"/>
  <c r="G8" i="8"/>
  <c r="K21" i="3" l="1"/>
  <c r="J8" i="8"/>
  <c r="K12" i="9" l="1"/>
  <c r="L12" i="9"/>
  <c r="M12" i="9"/>
  <c r="J12" i="9"/>
  <c r="U8" i="8"/>
  <c r="G15" i="5"/>
  <c r="D10" i="5"/>
  <c r="N12" i="9" l="1"/>
  <c r="E8" i="10"/>
  <c r="R8" i="8" l="1"/>
  <c r="P8" i="8"/>
  <c r="O8" i="8"/>
  <c r="N8" i="8"/>
  <c r="E18" i="7"/>
  <c r="D18" i="7"/>
  <c r="C18" i="7"/>
  <c r="B18" i="7"/>
  <c r="E18" i="6"/>
  <c r="D18" i="6"/>
  <c r="C18" i="6"/>
  <c r="F20" i="5"/>
  <c r="E20" i="5"/>
  <c r="G20" i="5"/>
  <c r="E22" i="4"/>
  <c r="D22" i="4"/>
  <c r="C22" i="4"/>
  <c r="I22" i="3"/>
  <c r="E22" i="3"/>
  <c r="D22" i="3"/>
  <c r="H22" i="3"/>
  <c r="B9" i="7"/>
  <c r="E9" i="7"/>
  <c r="D9" i="7"/>
  <c r="C9" i="7"/>
  <c r="E9" i="6"/>
  <c r="D9" i="6"/>
  <c r="C9" i="6"/>
  <c r="B9" i="6"/>
  <c r="F10" i="5"/>
  <c r="E10" i="5"/>
  <c r="C10" i="5"/>
  <c r="G10" i="5"/>
  <c r="G22" i="3" l="1"/>
  <c r="I9" i="7"/>
  <c r="Q8" i="8"/>
  <c r="X7" i="8"/>
  <c r="V8" i="8" s="1"/>
  <c r="M8" i="8"/>
  <c r="C20" i="5"/>
  <c r="J22" i="3"/>
  <c r="I9" i="6"/>
  <c r="P12" i="9" l="1"/>
  <c r="O12" i="9"/>
  <c r="Q12" i="9"/>
  <c r="F9" i="7"/>
  <c r="T8" i="8"/>
  <c r="I18" i="7"/>
  <c r="K22" i="3"/>
  <c r="B18" i="6"/>
  <c r="F18" i="6"/>
  <c r="Q8" i="11" l="1"/>
  <c r="T8" i="11"/>
  <c r="M8" i="11"/>
  <c r="U8" i="11" l="1"/>
</calcChain>
</file>

<file path=xl/sharedStrings.xml><?xml version="1.0" encoding="utf-8"?>
<sst xmlns="http://schemas.openxmlformats.org/spreadsheetml/2006/main" count="470" uniqueCount="141">
  <si>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</si>
  <si>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</si>
  <si>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</si>
  <si>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</si>
  <si>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</si>
  <si>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1. ค่าใช้จ่ายบุคลากร</t>
  </si>
  <si>
    <t>2. ค่าใช้จ่ายด้านการฝึกอบรม</t>
  </si>
  <si>
    <t>3. ค่าใช้จ่ายเดินทาง</t>
  </si>
  <si>
    <t>รวมต้นทุนผลผลิต</t>
  </si>
  <si>
    <t>5. ค่าสาธารณูปโภค</t>
  </si>
  <si>
    <t>6. ค่าจ้างเหมา</t>
  </si>
  <si>
    <t>7. ค่าเสื่อมราคา และค่าตัดจำหน่าย</t>
  </si>
  <si>
    <t>ศูนย์ต้นทุนหลัก</t>
  </si>
  <si>
    <t>กิจกรรมย่อย</t>
  </si>
  <si>
    <t>ปริมาณ</t>
  </si>
  <si>
    <t>หน่วยนับ</t>
  </si>
  <si>
    <t>กลุ่มพัฒนาระบบบริหาร</t>
  </si>
  <si>
    <t>ครั้ง</t>
  </si>
  <si>
    <r>
      <rPr>
        <b/>
        <u/>
        <sz val="18"/>
        <rFont val="TH SarabunPSK"/>
        <family val="2"/>
      </rPr>
      <t>ตารางที่ 1.1</t>
    </r>
    <r>
      <rPr>
        <b/>
        <sz val="18"/>
        <rFont val="TH SarabunPSK"/>
        <family val="2"/>
      </rPr>
      <t xml:space="preserve"> :  แสดงความเชื่อมโยงผลผลิตย่อย กิจกรรมย่อย</t>
    </r>
  </si>
  <si>
    <r>
      <rPr>
        <b/>
        <u/>
        <sz val="18"/>
        <rFont val="TH SarabunPSK"/>
        <family val="2"/>
      </rPr>
      <t>ตารางที่ 2</t>
    </r>
    <r>
      <rPr>
        <b/>
        <sz val="18"/>
        <rFont val="TH SarabunPSK"/>
        <family val="2"/>
      </rPr>
      <t xml:space="preserve"> : รายงานต้นทุนตามศูนย์ต้นทุนแยกตามประเภทค่าใช้จ่าย                                                                                                                                                                              </t>
    </r>
  </si>
  <si>
    <t>ศูนย์ต้นทุน</t>
  </si>
  <si>
    <t>ค่าใช้จ่ายทางตรง</t>
  </si>
  <si>
    <t>ค่าใช้จ่ายทางอ้อม</t>
  </si>
  <si>
    <t>ค่าเสื่อม</t>
  </si>
  <si>
    <t>เงินเดือน</t>
  </si>
  <si>
    <t>ค่าตอบแทนใช้สอย</t>
  </si>
  <si>
    <t>ค่าใช้จ่ายด้าน</t>
  </si>
  <si>
    <t>ค่าใช้จ่าย</t>
  </si>
  <si>
    <t>ราคา</t>
  </si>
  <si>
    <t>ของแต่ละ</t>
  </si>
  <si>
    <t>และ</t>
  </si>
  <si>
    <t>วัสดุ และ</t>
  </si>
  <si>
    <t>การฝึกอบรม</t>
  </si>
  <si>
    <t>เดินทาง</t>
  </si>
  <si>
    <t>สินทรัพย์</t>
  </si>
  <si>
    <t>หน่วยงาน</t>
  </si>
  <si>
    <t>ค่าจ้าง</t>
  </si>
  <si>
    <t>สาธารณูปโภค</t>
  </si>
  <si>
    <t>หน่วยงานหลัก</t>
  </si>
  <si>
    <t>เงินใน</t>
  </si>
  <si>
    <t>เงินนอก</t>
  </si>
  <si>
    <t>ต้นทุนรวม</t>
  </si>
  <si>
    <t>ต้นทุนต่อหน่วย</t>
  </si>
  <si>
    <t>งบประมาณ</t>
  </si>
  <si>
    <t>กิจกรรมย่อยของศูนย์ต้นทุนหลัก</t>
  </si>
  <si>
    <t>1. งานด้านพัฒนาระบบบริหารราชการ(ส่วนกลาง)</t>
  </si>
  <si>
    <t>ค่าเสื่อมราคา</t>
  </si>
  <si>
    <r>
      <rPr>
        <b/>
        <u/>
        <sz val="18"/>
        <rFont val="TH SarabunPSK"/>
        <family val="2"/>
      </rPr>
      <t>ตารางที่ 3.1</t>
    </r>
    <r>
      <rPr>
        <b/>
        <sz val="18"/>
        <rFont val="TH SarabunPSK"/>
        <family val="2"/>
      </rPr>
      <t xml:space="preserve"> : รายงานต้นทุนตามศูนย์ต้นทุนโดยแยกประเภทตามแหล่งของเงิน</t>
    </r>
  </si>
  <si>
    <t>กิจกรรมหลัก</t>
  </si>
  <si>
    <r>
      <rPr>
        <b/>
        <u/>
        <sz val="18"/>
        <rFont val="TH SarabunPSK"/>
        <family val="2"/>
      </rPr>
      <t>ตารางที่ 4</t>
    </r>
    <r>
      <rPr>
        <b/>
        <sz val="18"/>
        <rFont val="TH SarabunPSK"/>
        <family val="2"/>
      </rPr>
      <t xml:space="preserve"> : รายงานต้นทุนกิจกรรมหลักแยกตามแหล่งของเงิน</t>
    </r>
  </si>
  <si>
    <t>ผลผลิตหลัก</t>
  </si>
  <si>
    <r>
      <rPr>
        <b/>
        <u/>
        <sz val="18"/>
        <rFont val="TH SarabunPSK"/>
        <family val="2"/>
      </rPr>
      <t>ตารางที่ 6</t>
    </r>
    <r>
      <rPr>
        <b/>
        <sz val="18"/>
        <rFont val="TH SarabunPSK"/>
        <family val="2"/>
      </rPr>
      <t xml:space="preserve"> : รายงานต้นทุนผลผลิตหลักแยกตามแหล่งของเงิน</t>
    </r>
  </si>
  <si>
    <t>งานด้านพัฒนาระบบบริหารราชการส่วนกลาง</t>
  </si>
  <si>
    <t>ต้นทุนคงที่</t>
  </si>
  <si>
    <t>ต้นทุนผันแปร</t>
  </si>
  <si>
    <t>ต้นทุน</t>
  </si>
  <si>
    <t>ค่าจ้างเหมา</t>
  </si>
  <si>
    <t>คงที่เพิ่ม</t>
  </si>
  <si>
    <t>ผันแปร</t>
  </si>
  <si>
    <t>เพิ่ม (ลด)%</t>
  </si>
  <si>
    <t>สินทรัพย์และ</t>
  </si>
  <si>
    <t>(ลด) %</t>
  </si>
  <si>
    <t>ค่าตัดจำหน่าย</t>
  </si>
  <si>
    <t>รวมทั้งสิ้น</t>
  </si>
  <si>
    <t>ต้นทุนทางอ้อม</t>
  </si>
  <si>
    <t>ผลการเปรียบเทียบ</t>
  </si>
  <si>
    <t>เพิ่ม (ลด) %</t>
  </si>
  <si>
    <t>ด้านการ</t>
  </si>
  <si>
    <t>ฝึกอบรม</t>
  </si>
  <si>
    <t>4. ค่าตอบแทนใช้สอยวัสดุและสาธารณูปโภค</t>
  </si>
  <si>
    <t>5. ค่าจ้างเหมา</t>
  </si>
  <si>
    <t>การวิเคราะห์หาสาเหตุของการเปลี่ยนแปลงของต้นทุนทางอ้อมตามลักษณะของต้นทุน (คงที่/ผันแปร) อธิบายเฉพาะค่าใช้จ่ายทางอ้อมที่เปลี่ยนแปลงอย่างมีสาระสำคัญ</t>
  </si>
  <si>
    <t>เพิ่ม (ลด)</t>
  </si>
  <si>
    <t>%</t>
  </si>
  <si>
    <t>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</t>
  </si>
  <si>
    <t xml:space="preserve">4. ค่าตอบแทนใช้สอยและวัสดุ </t>
  </si>
  <si>
    <t>8. หนี้สูญ หนีสงสัยจะสูญ</t>
  </si>
  <si>
    <t>9. ค่าใช้จ่ายดำเนินงานรักษาความมั่นคงของประเทศ</t>
  </si>
  <si>
    <t>10. ค่าใช้จ่ายเงินอุดหนุน</t>
  </si>
  <si>
    <t>11. ค่าใช้จ่ายสวัสดิการสังคม</t>
  </si>
  <si>
    <t>12. ต้นทุนในการผลิตผลผลิตอื่น(ค่าใช้จ่ายอื่น)</t>
  </si>
  <si>
    <t>1. องค์ความรู้ด้านสุขภาพได้รับการพัฒนาและถ่ายทอด</t>
  </si>
  <si>
    <t>1. พัฒนาการรักษาระดับตติยภูมิและสูงกว่า</t>
  </si>
  <si>
    <t>ผลผลิตย่อย</t>
  </si>
  <si>
    <r>
      <rPr>
        <b/>
        <u/>
        <sz val="18"/>
        <rFont val="TH SarabunPSK"/>
        <family val="2"/>
      </rPr>
      <t>ตารางที่ 5</t>
    </r>
    <r>
      <rPr>
        <b/>
        <sz val="18"/>
        <rFont val="TH SarabunPSK"/>
        <family val="2"/>
      </rPr>
      <t xml:space="preserve"> : รายงานต้นทุนผลผลิตหลักแยกตามแหล่งของเงิน</t>
    </r>
  </si>
  <si>
    <t xml:space="preserve">ผลการเปรียบเทียบ </t>
  </si>
  <si>
    <t>วิเคราะห์สาเหตุของการเปลี่ยนแปลงของต้นทุนต่อหน่วยกิจกรรมย่อย</t>
  </si>
  <si>
    <t xml:space="preserve">ผลการเปรียบเทียบ  </t>
  </si>
  <si>
    <t>พัฒนาการรักษาระดับตติยภูมิและสูงกว่า</t>
  </si>
  <si>
    <t>องค์ความรู้ด้านสุขภาพได้รับการพัฒนาและถ่ายทอด</t>
  </si>
  <si>
    <t>ตารางที่ 11 รายงานเปรียบเทียบต้นทุนทางตรง ตามศูนย์ต้นทุนแยกตามประเภทค่าใช้จ่ายและลักษณะของต้นทุน (คงที่ผันแปร)</t>
  </si>
  <si>
    <t>วิเคราะห์สาเหตุของการเปลี่ยนแปลงของต้นทุนต่อหน่วยกิจกรรมหลัก</t>
  </si>
  <si>
    <t>วิเคราะห์สาเหตุของการเปลี่ยนแปลงของต้นทุนต่อหน่วยผลผลิตย่อย</t>
  </si>
  <si>
    <t>ประจำปีงบประมาณ 2563</t>
  </si>
  <si>
    <t>(1 ตุลาคม 2562 - 30 กันยายน 2563)</t>
  </si>
  <si>
    <t>ประจำปีงบประมาณ 2564</t>
  </si>
  <si>
    <t>(1 ตุลาคม 2563 - 30 กันยายน 2564)</t>
  </si>
  <si>
    <t>(1 ตุลาคม 2564 - 30 กันยายน 2565)</t>
  </si>
  <si>
    <t>ประจำปีงบประมาณ 2565</t>
  </si>
  <si>
    <t>เงินในงปม.
(1)</t>
  </si>
  <si>
    <t>เงินนอก งปม.
(2)</t>
  </si>
  <si>
    <t>งบกลาง
(3)</t>
  </si>
  <si>
    <t>ค่าเสื่อมราคา
(4)</t>
  </si>
  <si>
    <t>ต้นทุนรวม
(5)=(1) ถึง (4)</t>
  </si>
  <si>
    <t>ปริมาณ
(6)</t>
  </si>
  <si>
    <t>หน่วยนับ
(7)</t>
  </si>
  <si>
    <t>ต้นทุนต่อหน่วย
(8)=(5)/(6)</t>
  </si>
  <si>
    <t>เงินในงปม.
(9)</t>
  </si>
  <si>
    <t>เงินนอก งปม.
(10)</t>
  </si>
  <si>
    <t>งบกลาง
(11)</t>
  </si>
  <si>
    <t>ค่าเสื่อมราคา
(12)</t>
  </si>
  <si>
    <t>ต้นทุนรวม
(13)=(9)ถึง(12)</t>
  </si>
  <si>
    <t>ปริมาณ
(14)</t>
  </si>
  <si>
    <t>หน่วยนับ
(15)</t>
  </si>
  <si>
    <t>ต้นทุนต่อหน่วย
(16)=(13)/(14)</t>
  </si>
  <si>
    <t>ต้นทุนรวม เพิ่ม (ลด) %
(17)=(13)-(5)
*100/(5)</t>
  </si>
  <si>
    <t>ต้นทุนต่อหน่วย เพิ่ม(ลด)%
(19)=(16)-(8)
*100/(8)</t>
  </si>
  <si>
    <t>ปริมาณ เพิ่ม(ลด)%
(18)=(14)-(6)
*100/(6)</t>
  </si>
  <si>
    <t>บวกข้อ1+6 =</t>
  </si>
  <si>
    <t>เอายอด เงินใน/ช่องค่าเสื่อมมาใส่</t>
  </si>
  <si>
    <t>ต้นทุนผลผลิตประจำปีงบประมาณ พ.ศ. 2565 (ต.ค.64 - ก.ย.65)</t>
  </si>
  <si>
    <t>รายงานเปรียบเทียบผลการคำนวณต้นทุนผลผลิตระหว่างปีงบประมาณ พ.ศ. 2564 และปีงบประมาณ พ.ศ. 2565</t>
  </si>
  <si>
    <t>ต้นทุนทางตรง ปีงบประมาณ พ.ศ. 2565</t>
  </si>
  <si>
    <t xml:space="preserve">ค่าตอบแทนใช้สอยวัสดุและสาธารณูปโภคเพิ่มขึ้น สาเหตุมาจากมีการจัดประชุมเพิ่มมากขึ้น และซื้อวัสดุครุภัณฑ์            </t>
  </si>
  <si>
    <r>
      <rPr>
        <b/>
        <u/>
        <sz val="18"/>
        <rFont val="TH SarabunPSK"/>
        <family val="2"/>
      </rPr>
      <t>ตารางที่ 1</t>
    </r>
    <r>
      <rPr>
        <b/>
        <sz val="18"/>
        <rFont val="TH SarabunPSK"/>
        <family val="2"/>
      </rPr>
      <t xml:space="preserve"> : รายงานต้นทุนรวมของหน่วยงาน งวด 12 เดือน โดยแยกประเภทตามแหล่งเงิน</t>
    </r>
  </si>
  <si>
    <t>ประจำปีงบประมาณ 2566</t>
  </si>
  <si>
    <t>(1 ตุลาคม 2565 - 30 กันยายน 2566)</t>
  </si>
  <si>
    <t xml:space="preserve">       -</t>
  </si>
  <si>
    <r>
      <rPr>
        <b/>
        <u/>
        <sz val="18"/>
        <rFont val="TH SarabunPSK"/>
        <family val="2"/>
      </rPr>
      <t>ตารางที่ 3</t>
    </r>
    <r>
      <rPr>
        <b/>
        <sz val="18"/>
        <rFont val="TH SarabunPSK"/>
        <family val="2"/>
      </rPr>
      <t xml:space="preserve"> : รายงานต้นทุนกิจกรรมย่อยแยกตามแหล่งของเงิน</t>
    </r>
  </si>
  <si>
    <t>ปริมาณ (ครั้ง) คือการจัดประชุมกี่ครั้ง</t>
  </si>
  <si>
    <r>
      <rPr>
        <b/>
        <u/>
        <sz val="16"/>
        <rFont val="TH SarabunPSK"/>
        <family val="2"/>
      </rPr>
      <t>ตารางที่ 7</t>
    </r>
    <r>
      <rPr>
        <b/>
        <sz val="16"/>
        <rFont val="TH SarabunPSK"/>
        <family val="2"/>
      </rPr>
      <t xml:space="preserve"> : ตารางเปรียบเทียบผลการคำนวณต้นทุนกิจกรรมย่อยแยกตามแหล่งของเงิน ระหว่างปีงบประมาณ พ.ศ. 2565 และปีงบประมาณ พ.ศ. 2566</t>
    </r>
  </si>
  <si>
    <t>ต้นทุนผลผลิตประจำปีงบประมาณ พ.ศ. 2566 (ต.ค.65 - ก.ย.66)</t>
  </si>
  <si>
    <r>
      <rPr>
        <b/>
        <u/>
        <sz val="16"/>
        <rFont val="TH SarabunPSK"/>
        <family val="2"/>
      </rPr>
      <t>ตารางที่ 8</t>
    </r>
    <r>
      <rPr>
        <b/>
        <sz val="16"/>
        <rFont val="TH SarabunPSK"/>
        <family val="2"/>
      </rPr>
      <t xml:space="preserve"> : ตารางเปรียบเทียบผลการคำนวณกิจกรรมหลักแยกตามแหล่งของเงิน ระหว่างปีงบประมาณ พ.ศ. 2565 และปีงบประมาณ พ.ศ. 2566</t>
    </r>
  </si>
  <si>
    <r>
      <rPr>
        <b/>
        <u/>
        <sz val="16"/>
        <rFont val="TH SarabunPSK"/>
        <family val="2"/>
      </rPr>
      <t>ตารางที่ 9</t>
    </r>
    <r>
      <rPr>
        <b/>
        <sz val="16"/>
        <rFont val="TH SarabunPSK"/>
        <family val="2"/>
      </rPr>
      <t xml:space="preserve"> : ตารางเปรียบเทียบผลการคำนวณต้นทุนผลผลิตย่อยแยกตามแหล่งของเงิน ระหว่างปีงบประมาณ พ.ศ. 2565 และปีงบประมาณ พ.ศ. 2566</t>
    </r>
  </si>
  <si>
    <t>ต้นทุนต่อหน่วย ลดลง 59.16 % มีสาเหตุจาก
1. ค่าเสื่อมราคาที่ลดลง จากเดิมปีที่แล้ว คือ 1,210,309.63 เป็น 545,223.75 คิดเป็น ลดลง  54.95 %
2. จำนวนกิจกรรม (ปริมาณ) ที่กลุ่มพัฒนาระบบบริหารดำเนินการ ลดลง จากเดิม 8 ครั้ง เป็น 17 ครั้ง ซึ่งมีผลมาจากสถานการณ์โควิด 19 ลดลงสามารถจัดกิจกรรมได้มากขึ้น
ต้องปรับกิจกรรมให้เหมาะสมกับสถานการณ์ แต่อย่างไรก็ตาม ผลลัพธ์ของการดำเนินงานยังคงมีคุณภาพดังเดิม นอกจากนี้ภาครัฐมีนโยบายในการกระตุ้น
เศรษฐกิจทำให้กลุ่มพัฒนาระบบบริหารมีการจัดประชุมนอกสถานที่</t>
  </si>
  <si>
    <t>ต้นทุนผลผลิตประจำปีงบประมาณ พ.ศ. 2565 (ต.ค.65 - ก.ย.66)</t>
  </si>
  <si>
    <r>
      <rPr>
        <b/>
        <u/>
        <sz val="16"/>
        <rFont val="TH SarabunPSK"/>
        <family val="2"/>
      </rPr>
      <t>ตารางที่ 10</t>
    </r>
    <r>
      <rPr>
        <b/>
        <sz val="16"/>
        <rFont val="TH SarabunPSK"/>
        <family val="2"/>
      </rPr>
      <t xml:space="preserve"> : ตารางเปรียบเทียบผลการคำนวณต้นทุนผลผลิตย่อยแยกตามแหล่งของเงิน ระหว่างปีงบประมาณ พ.ศ. 2565 และปีงบประมาณ พ.ศ. 2566</t>
    </r>
  </si>
  <si>
    <t>รายงานเปรียบเทียบผลการคำนวณต้นทุนผลผลิตระหว่างปีงบประมาณ พ.ศ. 2565 และปีงบประมาณ พ.ศ. 2566</t>
  </si>
  <si>
    <t>ต้นทุนทางตรง ปีงบประมาณ พ.ศ. 2566</t>
  </si>
  <si>
    <t>1. เงินเดือนของบุคลากรเพิ่มขึ้น
2. ค่าใช้จ่ายด้านการฝึกอบรมและค่าใช้จ่ายเดินทางลดลง เพราะจากสถานการณ์โควิด 19 ทำให้ต้องปรับรูปแบการฝึกอบรมให้เป็นแบบ Video Conference และลดการเดินทาง
3. ค่าเสื่อมราคาที่ลดลง จากเดิมปีที่แล้ว คือ 1,210,309.63 เป็น 551,365.55 คิดเป็น ลดลง 54.95 %</t>
  </si>
  <si>
    <r>
      <rPr>
        <b/>
        <u/>
        <sz val="16"/>
        <rFont val="TH SarabunPSK"/>
        <family val="2"/>
      </rPr>
      <t>ตารางที่ 12</t>
    </r>
    <r>
      <rPr>
        <b/>
        <sz val="16"/>
        <rFont val="TH SarabunPSK"/>
        <family val="2"/>
      </rPr>
      <t xml:space="preserve"> : รายงานเปรียบเทียบต้นทุนทางอ้อมตามลักษณะของต้นทุน (คงที่/ผันแปร)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</si>
</sst>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</numFmts>
  <fonts count="35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8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0"/>
      <color theme="1"/>
      <name val="TH SarabunPSK"/>
      <family val="2"/>
    </font>
    <font>
      <sz val="6"/>
      <color theme="1"/>
      <name val="TH SarabunPSK"/>
      <family val="2"/>
    </font>
    <font>
      <sz val="11"/>
      <color theme="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sz val="11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0"/>
      <color rgb="FFFF0000"/>
      <name val="TH SarabunPSK"/>
      <family val="2"/>
    </font>
    <font>
      <b/>
      <sz val="12"/>
      <name val="TH SarabunPSK"/>
      <family val="2"/>
    </font>
    <font>
      <b/>
      <sz val="6"/>
      <color rgb="FFFF0000"/>
      <name val="TH SarabunPSK"/>
      <family val="2"/>
    </font>
    <font>
      <sz val="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  <font>
      <sz val="8"/>
      <color rgb="FFFF0000"/>
      <name val="TH SarabunPSK"/>
      <family val="2"/>
    </font>
    <font>
      <b/>
      <sz val="8"/>
      <color rgb="FFFF0000"/>
      <name val="TH SarabunPSK"/>
      <family val="2"/>
    </font>
    <font>
      <sz val="16"/>
      <name val="TH SarabunIT๙"/>
      <family val="2"/>
    </font>
    <font>
      <sz val="10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4" fillId="0" borderId="0" xfId="0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9" fillId="0" borderId="1" xfId="0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/>
    <xf numFmtId="43" fontId="9" fillId="0" borderId="3" xfId="1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43" fontId="9" fillId="0" borderId="11" xfId="1" applyFont="1" applyBorder="1"/>
    <xf numFmtId="43" fontId="8" fillId="0" borderId="11" xfId="1" applyFont="1" applyBorder="1"/>
    <xf numFmtId="0" fontId="9" fillId="0" borderId="7" xfId="0" applyFont="1" applyBorder="1"/>
    <xf numFmtId="0" fontId="9" fillId="0" borderId="3" xfId="0" applyFont="1" applyBorder="1"/>
    <xf numFmtId="43" fontId="8" fillId="0" borderId="1" xfId="0" applyNumberFormat="1" applyFont="1" applyBorder="1"/>
    <xf numFmtId="43" fontId="8" fillId="0" borderId="1" xfId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11" fillId="0" borderId="3" xfId="1" applyNumberFormat="1" applyFont="1" applyBorder="1" applyAlignment="1">
      <alignment horizontal="center"/>
    </xf>
    <xf numFmtId="43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3" fontId="9" fillId="0" borderId="3" xfId="1" applyFont="1" applyBorder="1" applyAlignment="1">
      <alignment horizontal="center" vertical="center"/>
    </xf>
    <xf numFmtId="43" fontId="9" fillId="0" borderId="3" xfId="1" applyFont="1" applyBorder="1" applyAlignment="1">
      <alignment horizontal="left" indent="3"/>
    </xf>
    <xf numFmtId="43" fontId="9" fillId="0" borderId="3" xfId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indent="3"/>
    </xf>
    <xf numFmtId="43" fontId="11" fillId="0" borderId="0" xfId="1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43" fontId="12" fillId="0" borderId="0" xfId="1" applyFont="1"/>
    <xf numFmtId="0" fontId="13" fillId="0" borderId="0" xfId="0" applyFont="1"/>
    <xf numFmtId="0" fontId="13" fillId="0" borderId="0" xfId="0" applyFont="1" applyAlignment="1">
      <alignment vertical="top"/>
    </xf>
    <xf numFmtId="0" fontId="14" fillId="0" borderId="0" xfId="0" applyFont="1"/>
    <xf numFmtId="43" fontId="0" fillId="0" borderId="0" xfId="0" applyNumberFormat="1"/>
    <xf numFmtId="2" fontId="0" fillId="0" borderId="0" xfId="0" applyNumberFormat="1"/>
    <xf numFmtId="43" fontId="8" fillId="0" borderId="11" xfId="1" applyNumberFormat="1" applyFont="1" applyBorder="1"/>
    <xf numFmtId="0" fontId="16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43" fontId="9" fillId="0" borderId="19" xfId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43" fontId="15" fillId="0" borderId="0" xfId="0" applyNumberFormat="1" applyFont="1" applyAlignment="1">
      <alignment vertical="center"/>
    </xf>
    <xf numFmtId="43" fontId="9" fillId="0" borderId="18" xfId="1" applyFont="1" applyFill="1" applyBorder="1" applyAlignment="1">
      <alignment horizontal="right"/>
    </xf>
    <xf numFmtId="43" fontId="9" fillId="0" borderId="18" xfId="0" applyNumberFormat="1" applyFont="1" applyFill="1" applyBorder="1" applyAlignment="1"/>
    <xf numFmtId="43" fontId="9" fillId="0" borderId="19" xfId="0" applyNumberFormat="1" applyFont="1" applyFill="1" applyBorder="1" applyAlignment="1"/>
    <xf numFmtId="43" fontId="2" fillId="0" borderId="0" xfId="0" applyNumberFormat="1" applyFont="1"/>
    <xf numFmtId="0" fontId="17" fillId="0" borderId="0" xfId="0" applyFont="1"/>
    <xf numFmtId="0" fontId="0" fillId="0" borderId="0" xfId="0" applyFont="1"/>
    <xf numFmtId="0" fontId="2" fillId="0" borderId="3" xfId="0" applyFont="1" applyBorder="1"/>
    <xf numFmtId="43" fontId="2" fillId="0" borderId="3" xfId="1" applyFont="1" applyBorder="1"/>
    <xf numFmtId="43" fontId="3" fillId="0" borderId="1" xfId="0" applyNumberFormat="1" applyFont="1" applyBorder="1" applyAlignment="1">
      <alignment horizontal="center"/>
    </xf>
    <xf numFmtId="43" fontId="1" fillId="0" borderId="3" xfId="0" applyNumberFormat="1" applyFont="1" applyBorder="1"/>
    <xf numFmtId="43" fontId="1" fillId="0" borderId="3" xfId="1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43" fontId="2" fillId="0" borderId="3" xfId="1" quotePrefix="1" applyFont="1" applyBorder="1" applyAlignment="1">
      <alignment horizontal="left"/>
    </xf>
    <xf numFmtId="0" fontId="2" fillId="0" borderId="7" xfId="0" applyFont="1" applyBorder="1"/>
    <xf numFmtId="0" fontId="2" fillId="0" borderId="3" xfId="0" quotePrefix="1" applyFont="1" applyBorder="1"/>
    <xf numFmtId="43" fontId="3" fillId="0" borderId="1" xfId="0" applyNumberFormat="1" applyFont="1" applyBorder="1"/>
    <xf numFmtId="164" fontId="0" fillId="0" borderId="0" xfId="0" applyNumberFormat="1" applyFont="1"/>
    <xf numFmtId="43" fontId="17" fillId="0" borderId="0" xfId="0" applyNumberFormat="1" applyFont="1"/>
    <xf numFmtId="2" fontId="17" fillId="0" borderId="0" xfId="0" applyNumberFormat="1" applyFont="1"/>
    <xf numFmtId="0" fontId="9" fillId="0" borderId="3" xfId="0" applyFont="1" applyBorder="1" applyAlignment="1">
      <alignment vertical="top" wrapText="1"/>
    </xf>
    <xf numFmtId="43" fontId="9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wrapText="1"/>
    </xf>
    <xf numFmtId="43" fontId="9" fillId="0" borderId="3" xfId="0" applyNumberFormat="1" applyFont="1" applyBorder="1"/>
    <xf numFmtId="165" fontId="9" fillId="0" borderId="3" xfId="1" applyNumberFormat="1" applyFont="1" applyBorder="1" applyAlignment="1">
      <alignment vertical="top"/>
    </xf>
    <xf numFmtId="165" fontId="9" fillId="0" borderId="3" xfId="1" applyNumberFormat="1" applyFont="1" applyBorder="1" applyAlignment="1">
      <alignment horizontal="center" vertical="top"/>
    </xf>
    <xf numFmtId="165" fontId="9" fillId="0" borderId="3" xfId="1" applyNumberFormat="1" applyFont="1" applyBorder="1"/>
    <xf numFmtId="0" fontId="9" fillId="0" borderId="3" xfId="0" applyFont="1" applyBorder="1" applyAlignment="1">
      <alignment vertical="center" wrapText="1"/>
    </xf>
    <xf numFmtId="43" fontId="9" fillId="0" borderId="3" xfId="0" applyNumberFormat="1" applyFont="1" applyBorder="1" applyAlignment="1">
      <alignment horizontal="center" vertical="center"/>
    </xf>
    <xf numFmtId="41" fontId="9" fillId="0" borderId="3" xfId="1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horizontal="center" vertical="center"/>
    </xf>
    <xf numFmtId="43" fontId="9" fillId="0" borderId="3" xfId="1" applyFont="1" applyBorder="1" applyAlignment="1">
      <alignment vertical="center"/>
    </xf>
    <xf numFmtId="43" fontId="9" fillId="0" borderId="3" xfId="1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43" fontId="21" fillId="0" borderId="0" xfId="1" applyFont="1"/>
    <xf numFmtId="0" fontId="21" fillId="0" borderId="0" xfId="0" applyFont="1"/>
    <xf numFmtId="43" fontId="22" fillId="0" borderId="0" xfId="1" applyFont="1"/>
    <xf numFmtId="0" fontId="23" fillId="0" borderId="7" xfId="0" applyFont="1" applyBorder="1" applyAlignment="1"/>
    <xf numFmtId="43" fontId="17" fillId="0" borderId="0" xfId="0" applyNumberFormat="1" applyFont="1" applyAlignment="1">
      <alignment horizontal="center" vertical="center"/>
    </xf>
    <xf numFmtId="166" fontId="17" fillId="0" borderId="0" xfId="0" applyNumberFormat="1" applyFont="1"/>
    <xf numFmtId="0" fontId="0" fillId="0" borderId="1" xfId="0" applyBorder="1"/>
    <xf numFmtId="0" fontId="18" fillId="0" borderId="0" xfId="0" applyFont="1" applyBorder="1" applyAlignment="1">
      <alignment horizontal="center"/>
    </xf>
    <xf numFmtId="43" fontId="18" fillId="0" borderId="0" xfId="1" applyFont="1" applyBorder="1"/>
    <xf numFmtId="43" fontId="25" fillId="0" borderId="0" xfId="1" applyFont="1" applyBorder="1"/>
    <xf numFmtId="43" fontId="19" fillId="0" borderId="0" xfId="1" applyFont="1" applyBorder="1"/>
    <xf numFmtId="43" fontId="26" fillId="0" borderId="0" xfId="1" applyFont="1" applyBorder="1"/>
    <xf numFmtId="43" fontId="23" fillId="0" borderId="0" xfId="1" applyFont="1" applyBorder="1"/>
    <xf numFmtId="0" fontId="17" fillId="0" borderId="0" xfId="0" applyFont="1" applyAlignment="1">
      <alignment vertical="top"/>
    </xf>
    <xf numFmtId="0" fontId="7" fillId="0" borderId="1" xfId="0" applyFont="1" applyBorder="1"/>
    <xf numFmtId="0" fontId="7" fillId="0" borderId="1" xfId="0" applyFont="1" applyBorder="1" applyAlignment="1">
      <alignment horizontal="center" vertical="top"/>
    </xf>
    <xf numFmtId="43" fontId="7" fillId="0" borderId="1" xfId="1" applyFont="1" applyBorder="1" applyAlignment="1">
      <alignment vertical="top"/>
    </xf>
    <xf numFmtId="43" fontId="7" fillId="0" borderId="1" xfId="1" applyFont="1" applyBorder="1"/>
    <xf numFmtId="0" fontId="7" fillId="0" borderId="1" xfId="0" applyFont="1" applyBorder="1" applyAlignment="1">
      <alignment vertical="top" wrapText="1"/>
    </xf>
    <xf numFmtId="43" fontId="7" fillId="0" borderId="3" xfId="0" applyNumberFormat="1" applyFont="1" applyBorder="1" applyAlignment="1">
      <alignment horizontal="center" vertical="top"/>
    </xf>
    <xf numFmtId="43" fontId="7" fillId="0" borderId="3" xfId="1" applyFont="1" applyBorder="1" applyAlignment="1">
      <alignment horizontal="center" vertical="top"/>
    </xf>
    <xf numFmtId="166" fontId="7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9" fillId="0" borderId="0" xfId="0" applyFont="1"/>
    <xf numFmtId="4" fontId="19" fillId="0" borderId="0" xfId="0" applyNumberFormat="1" applyFont="1"/>
    <xf numFmtId="4" fontId="19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0" fontId="8" fillId="0" borderId="1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9" fillId="0" borderId="18" xfId="0" applyFont="1" applyBorder="1" applyAlignment="1"/>
    <xf numFmtId="0" fontId="9" fillId="0" borderId="19" xfId="0" applyFont="1" applyBorder="1" applyAlignment="1"/>
    <xf numFmtId="43" fontId="9" fillId="0" borderId="19" xfId="1" applyFont="1" applyFill="1" applyBorder="1" applyAlignment="1">
      <alignment horizontal="right" wrapText="1"/>
    </xf>
    <xf numFmtId="43" fontId="9" fillId="0" borderId="19" xfId="1" applyFont="1" applyFill="1" applyBorder="1" applyAlignment="1"/>
    <xf numFmtId="43" fontId="9" fillId="0" borderId="22" xfId="1" applyFont="1" applyFill="1" applyBorder="1" applyAlignment="1">
      <alignment horizontal="right"/>
    </xf>
    <xf numFmtId="43" fontId="9" fillId="0" borderId="22" xfId="1" applyFont="1" applyFill="1" applyBorder="1" applyAlignment="1"/>
    <xf numFmtId="0" fontId="9" fillId="0" borderId="20" xfId="0" applyFont="1" applyBorder="1" applyAlignment="1"/>
    <xf numFmtId="43" fontId="9" fillId="0" borderId="23" xfId="1" applyFont="1" applyFill="1" applyBorder="1" applyAlignment="1"/>
    <xf numFmtId="43" fontId="9" fillId="0" borderId="20" xfId="1" applyFont="1" applyFill="1" applyBorder="1" applyAlignment="1"/>
    <xf numFmtId="43" fontId="8" fillId="0" borderId="10" xfId="0" applyNumberFormat="1" applyFont="1" applyBorder="1" applyAlignment="1"/>
    <xf numFmtId="43" fontId="8" fillId="0" borderId="17" xfId="0" applyNumberFormat="1" applyFont="1" applyBorder="1" applyAlignment="1"/>
    <xf numFmtId="43" fontId="8" fillId="0" borderId="11" xfId="0" applyNumberFormat="1" applyFont="1" applyBorder="1" applyAlignment="1"/>
    <xf numFmtId="43" fontId="9" fillId="0" borderId="2" xfId="1" applyFont="1" applyFill="1" applyBorder="1" applyAlignment="1">
      <alignment horizontal="center" vertical="center"/>
    </xf>
    <xf numFmtId="43" fontId="9" fillId="0" borderId="18" xfId="0" applyNumberFormat="1" applyFont="1" applyFill="1" applyBorder="1"/>
    <xf numFmtId="43" fontId="9" fillId="0" borderId="27" xfId="1" applyFont="1" applyFill="1" applyBorder="1" applyAlignment="1">
      <alignment horizontal="right"/>
    </xf>
    <xf numFmtId="43" fontId="9" fillId="0" borderId="3" xfId="1" applyFont="1" applyFill="1" applyBorder="1" applyAlignment="1">
      <alignment horizontal="center" vertical="center"/>
    </xf>
    <xf numFmtId="43" fontId="9" fillId="0" borderId="19" xfId="0" applyNumberFormat="1" applyFont="1" applyFill="1" applyBorder="1"/>
    <xf numFmtId="43" fontId="9" fillId="0" borderId="26" xfId="1" applyFont="1" applyFill="1" applyBorder="1" applyAlignment="1">
      <alignment horizontal="center" vertical="center"/>
    </xf>
    <xf numFmtId="43" fontId="9" fillId="0" borderId="19" xfId="0" applyNumberFormat="1" applyFont="1" applyBorder="1"/>
    <xf numFmtId="43" fontId="9" fillId="0" borderId="21" xfId="0" applyNumberFormat="1" applyFont="1" applyBorder="1"/>
    <xf numFmtId="0" fontId="27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43" fontId="18" fillId="0" borderId="3" xfId="1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43" fontId="9" fillId="0" borderId="3" xfId="1" quotePrefix="1" applyNumberFormat="1" applyFont="1" applyBorder="1" applyAlignment="1">
      <alignment horizontal="center"/>
    </xf>
    <xf numFmtId="43" fontId="9" fillId="0" borderId="3" xfId="1" applyNumberFormat="1" applyFont="1" applyBorder="1" applyAlignment="1">
      <alignment horizontal="center"/>
    </xf>
    <xf numFmtId="43" fontId="9" fillId="0" borderId="3" xfId="1" quotePrefix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2" fontId="8" fillId="0" borderId="4" xfId="1" applyNumberFormat="1" applyFont="1" applyBorder="1" applyAlignment="1">
      <alignment horizontal="center"/>
    </xf>
    <xf numFmtId="0" fontId="8" fillId="0" borderId="3" xfId="0" applyFont="1" applyBorder="1"/>
    <xf numFmtId="2" fontId="9" fillId="0" borderId="3" xfId="1" applyNumberFormat="1" applyFont="1" applyBorder="1"/>
    <xf numFmtId="43" fontId="9" fillId="0" borderId="3" xfId="0" applyNumberFormat="1" applyFont="1" applyFill="1" applyBorder="1"/>
    <xf numFmtId="43" fontId="9" fillId="0" borderId="3" xfId="1" applyFont="1" applyFill="1" applyBorder="1"/>
    <xf numFmtId="0" fontId="8" fillId="0" borderId="11" xfId="0" applyFont="1" applyBorder="1" applyAlignment="1">
      <alignment horizontal="center"/>
    </xf>
    <xf numFmtId="43" fontId="8" fillId="0" borderId="11" xfId="0" applyNumberFormat="1" applyFont="1" applyBorder="1"/>
    <xf numFmtId="165" fontId="8" fillId="0" borderId="11" xfId="0" applyNumberFormat="1" applyFont="1" applyBorder="1"/>
    <xf numFmtId="0" fontId="8" fillId="0" borderId="1" xfId="0" applyFont="1" applyBorder="1" applyAlignment="1">
      <alignment horizontal="center"/>
    </xf>
    <xf numFmtId="0" fontId="9" fillId="0" borderId="3" xfId="0" applyFont="1" applyFill="1" applyBorder="1"/>
    <xf numFmtId="43" fontId="9" fillId="0" borderId="3" xfId="0" applyNumberFormat="1" applyFont="1" applyBorder="1" applyAlignment="1"/>
    <xf numFmtId="2" fontId="9" fillId="0" borderId="3" xfId="1" applyNumberFormat="1" applyFont="1" applyFill="1" applyBorder="1"/>
    <xf numFmtId="43" fontId="9" fillId="0" borderId="8" xfId="1" applyFont="1" applyFill="1" applyBorder="1"/>
    <xf numFmtId="0" fontId="29" fillId="0" borderId="1" xfId="0" applyFont="1" applyBorder="1" applyAlignment="1">
      <alignment horizontal="center" vertical="top"/>
    </xf>
    <xf numFmtId="43" fontId="29" fillId="0" borderId="1" xfId="1" applyFont="1" applyBorder="1" applyAlignment="1">
      <alignment vertical="top"/>
    </xf>
    <xf numFmtId="0" fontId="29" fillId="0" borderId="1" xfId="0" applyFont="1" applyBorder="1"/>
    <xf numFmtId="43" fontId="29" fillId="0" borderId="1" xfId="1" applyFont="1" applyBorder="1"/>
    <xf numFmtId="0" fontId="30" fillId="0" borderId="0" xfId="0" applyFont="1"/>
    <xf numFmtId="0" fontId="31" fillId="0" borderId="0" xfId="0" applyFont="1"/>
    <xf numFmtId="43" fontId="31" fillId="0" borderId="0" xfId="1" applyFont="1"/>
    <xf numFmtId="43" fontId="28" fillId="0" borderId="0" xfId="1" applyFont="1"/>
    <xf numFmtId="0" fontId="29" fillId="0" borderId="0" xfId="0" applyFont="1"/>
    <xf numFmtId="0" fontId="28" fillId="0" borderId="13" xfId="0" applyFont="1" applyBorder="1" applyAlignment="1">
      <alignment horizontal="center"/>
    </xf>
    <xf numFmtId="43" fontId="28" fillId="0" borderId="2" xfId="1" applyFont="1" applyBorder="1" applyAlignment="1">
      <alignment horizontal="center"/>
    </xf>
    <xf numFmtId="43" fontId="28" fillId="0" borderId="6" xfId="1" applyFont="1" applyBorder="1" applyAlignment="1">
      <alignment horizontal="center"/>
    </xf>
    <xf numFmtId="43" fontId="28" fillId="0" borderId="3" xfId="1" applyFont="1" applyBorder="1" applyAlignment="1">
      <alignment horizontal="center"/>
    </xf>
    <xf numFmtId="43" fontId="28" fillId="0" borderId="8" xfId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43" fontId="28" fillId="0" borderId="4" xfId="1" applyFont="1" applyBorder="1" applyAlignment="1">
      <alignment horizontal="center"/>
    </xf>
    <xf numFmtId="43" fontId="28" fillId="0" borderId="15" xfId="1" applyFont="1" applyBorder="1" applyAlignment="1">
      <alignment horizontal="center"/>
    </xf>
    <xf numFmtId="0" fontId="29" fillId="0" borderId="4" xfId="0" applyFont="1" applyBorder="1"/>
    <xf numFmtId="0" fontId="29" fillId="0" borderId="4" xfId="0" applyFont="1" applyFill="1" applyBorder="1"/>
    <xf numFmtId="43" fontId="28" fillId="0" borderId="4" xfId="1" applyFont="1" applyBorder="1"/>
    <xf numFmtId="0" fontId="29" fillId="0" borderId="3" xfId="0" applyFont="1" applyBorder="1" applyAlignment="1">
      <alignment vertical="top" wrapText="1"/>
    </xf>
    <xf numFmtId="43" fontId="29" fillId="0" borderId="1" xfId="1" applyFont="1" applyFill="1" applyBorder="1" applyAlignment="1">
      <alignment vertical="top"/>
    </xf>
    <xf numFmtId="43" fontId="28" fillId="0" borderId="1" xfId="0" applyNumberFormat="1" applyFont="1" applyBorder="1" applyAlignment="1">
      <alignment vertical="top"/>
    </xf>
    <xf numFmtId="43" fontId="28" fillId="0" borderId="1" xfId="1" applyFont="1" applyBorder="1" applyAlignment="1">
      <alignment vertical="top"/>
    </xf>
    <xf numFmtId="0" fontId="18" fillId="0" borderId="0" xfId="0" applyFont="1"/>
    <xf numFmtId="43" fontId="7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horizontal="right" vertical="top"/>
    </xf>
    <xf numFmtId="43" fontId="7" fillId="0" borderId="1" xfId="0" applyNumberFormat="1" applyFont="1" applyBorder="1" applyAlignment="1">
      <alignment vertical="top"/>
    </xf>
    <xf numFmtId="43" fontId="7" fillId="0" borderId="1" xfId="0" applyNumberFormat="1" applyFont="1" applyBorder="1"/>
    <xf numFmtId="0" fontId="32" fillId="0" borderId="0" xfId="0" applyFont="1"/>
    <xf numFmtId="43" fontId="7" fillId="0" borderId="3" xfId="0" applyNumberFormat="1" applyFont="1" applyBorder="1" applyAlignment="1">
      <alignment vertical="top"/>
    </xf>
    <xf numFmtId="43" fontId="7" fillId="0" borderId="3" xfId="1" applyFont="1" applyBorder="1" applyAlignment="1">
      <alignment vertical="top"/>
    </xf>
    <xf numFmtId="43" fontId="7" fillId="0" borderId="1" xfId="1" applyFont="1" applyBorder="1" applyAlignment="1"/>
    <xf numFmtId="0" fontId="33" fillId="0" borderId="0" xfId="0" applyFont="1"/>
    <xf numFmtId="43" fontId="33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0" fontId="24" fillId="0" borderId="1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Fill="1" applyBorder="1"/>
    <xf numFmtId="0" fontId="7" fillId="0" borderId="3" xfId="0" applyFont="1" applyBorder="1" applyAlignment="1">
      <alignment vertical="top" wrapText="1"/>
    </xf>
    <xf numFmtId="43" fontId="7" fillId="0" borderId="1" xfId="1" applyFont="1" applyFill="1" applyBorder="1" applyAlignment="1">
      <alignment vertical="top"/>
    </xf>
    <xf numFmtId="43" fontId="24" fillId="0" borderId="1" xfId="0" applyNumberFormat="1" applyFont="1" applyBorder="1" applyAlignment="1">
      <alignment vertical="top"/>
    </xf>
    <xf numFmtId="0" fontId="9" fillId="0" borderId="4" xfId="0" applyFont="1" applyBorder="1" applyAlignment="1">
      <alignment horizontal="center"/>
    </xf>
    <xf numFmtId="0" fontId="34" fillId="0" borderId="3" xfId="0" applyFont="1" applyBorder="1" applyAlignment="1">
      <alignment horizontal="left" vertical="center"/>
    </xf>
    <xf numFmtId="43" fontId="9" fillId="0" borderId="0" xfId="1" applyFont="1" applyBorder="1" applyAlignment="1">
      <alignment horizontal="right"/>
    </xf>
    <xf numFmtId="43" fontId="8" fillId="0" borderId="3" xfId="1" applyFont="1" applyBorder="1" applyAlignment="1">
      <alignment horizontal="right"/>
    </xf>
    <xf numFmtId="43" fontId="9" fillId="0" borderId="8" xfId="1" applyFont="1" applyBorder="1" applyAlignment="1">
      <alignment horizontal="right"/>
    </xf>
    <xf numFmtId="43" fontId="9" fillId="0" borderId="3" xfId="1" applyFont="1" applyBorder="1" applyAlignment="1">
      <alignment horizontal="right"/>
    </xf>
    <xf numFmtId="43" fontId="11" fillId="0" borderId="0" xfId="0" applyNumberFormat="1" applyFont="1"/>
    <xf numFmtId="0" fontId="9" fillId="0" borderId="4" xfId="0" applyFont="1" applyBorder="1"/>
    <xf numFmtId="43" fontId="9" fillId="0" borderId="16" xfId="0" applyNumberFormat="1" applyFont="1" applyBorder="1" applyAlignment="1">
      <alignment horizontal="right"/>
    </xf>
    <xf numFmtId="43" fontId="8" fillId="0" borderId="11" xfId="1" applyFont="1" applyBorder="1" applyAlignment="1">
      <alignment horizontal="right"/>
    </xf>
    <xf numFmtId="43" fontId="9" fillId="0" borderId="11" xfId="1" applyFont="1" applyBorder="1" applyAlignment="1">
      <alignment horizontal="right"/>
    </xf>
    <xf numFmtId="0" fontId="8" fillId="0" borderId="0" xfId="0" applyFont="1" applyAlignment="1"/>
    <xf numFmtId="0" fontId="9" fillId="0" borderId="0" xfId="0" applyFont="1" applyFill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24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19" fillId="0" borderId="0" xfId="0" applyFont="1" applyAlignment="1">
      <alignment horizontal="left" vertical="top"/>
    </xf>
    <xf numFmtId="0" fontId="24" fillId="0" borderId="1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3" fontId="24" fillId="0" borderId="2" xfId="1" applyFont="1" applyBorder="1" applyAlignment="1">
      <alignment horizontal="center" vertical="center" wrapText="1"/>
    </xf>
    <xf numFmtId="43" fontId="24" fillId="0" borderId="3" xfId="1" applyFont="1" applyBorder="1" applyAlignment="1">
      <alignment horizontal="center" vertical="center" wrapText="1"/>
    </xf>
    <xf numFmtId="43" fontId="24" fillId="0" borderId="4" xfId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591;&#3634;&#3609;\5&#3605;&#3657;&#3609;&#3607;&#3640;&#3609;&#3605;&#3656;&#3629;&#3627;&#3609;&#3656;&#3623;&#3618;\&#3605;&#3657;&#3609;&#3607;&#3640;&#3609;63\&#3585;&#3621;&#3640;&#3656;&#3617;&#3614;&#3633;&#3602;&#3609;&#3634;&#3619;&#3632;&#3610;&#3610;&#3610;&#3619;&#3636;&#3627;&#3634;&#3619;%20&#3605;&#3634;&#3619;&#3634;&#3591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&#3591;&#3634;&#3609;%20&#3585;&#3614;&#3619;\5&#3605;&#3657;&#3609;&#3607;&#3640;&#3609;&#3605;&#3656;&#3629;&#3627;&#3609;&#3656;&#3623;&#3618;\&#3605;&#3657;&#3609;&#3607;&#3640;&#3609;63\&#3585;&#3621;&#3640;&#3656;&#3617;&#3614;&#3633;&#3602;&#3609;&#3634;&#3619;&#3632;&#3610;&#3610;&#3610;&#3619;&#3636;&#3627;&#3634;&#3619;63%20&#3626;&#3619;&#3640;&#3611;&#3592;&#3634;&#3585;&#3585;&#3629;&#3591;&#3588;&#3621;&#3633;&#3591;\&#3585;&#3621;&#3640;&#3656;&#3617;&#3614;&#3633;&#3602;&#3609;&#3634;&#3619;&#3632;&#3610;&#3610;&#3610;&#3619;&#3636;&#3627;&#3634;&#3619;%20&#3605;&#3634;&#3619;&#3634;&#3591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ที่ 1 "/>
      <sheetName val="table1"/>
      <sheetName val="รายงานต้นทุนตามแหล่งเงิน"/>
      <sheetName val="รายการที่ตัดออก"/>
      <sheetName val="GF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ที่ 1 "/>
      <sheetName val="table1"/>
      <sheetName val="รายงานต้นทุนตามแหล่งเงิน"/>
      <sheetName val="รายการที่ตัดออก"/>
      <sheetName val="G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42"/>
  <sheetViews>
    <sheetView tabSelected="1" zoomScale="130" zoomScaleNormal="130" zoomScaleSheetLayoutView="130" workbookViewId="0">
      <selection activeCell="B28" sqref="B28"/>
    </sheetView>
  </sheetViews>
  <sheetFormatPr defaultColWidth="9" defaultRowHeight="21"/>
  <cols>
    <col min="1" max="1" width="42.28515625" style="1" customWidth="1"/>
    <col min="2" max="2" width="15.28515625" style="2" customWidth="1"/>
    <col min="3" max="3" width="11.85546875" style="2" customWidth="1"/>
    <col min="4" max="4" width="14.5703125" style="2" customWidth="1"/>
    <col min="5" max="5" width="16.5703125" style="2" customWidth="1"/>
    <col min="6" max="6" width="11" style="1" bestFit="1" customWidth="1"/>
    <col min="7" max="7" width="16.28515625" style="1" customWidth="1"/>
    <col min="8" max="16384" width="9" style="1"/>
  </cols>
  <sheetData>
    <row r="1" spans="1:7" ht="23.25">
      <c r="A1" s="241" t="s">
        <v>124</v>
      </c>
      <c r="B1" s="241"/>
      <c r="C1" s="241"/>
      <c r="D1" s="241"/>
      <c r="E1" s="241"/>
    </row>
    <row r="2" spans="1:7" ht="10.5" customHeight="1">
      <c r="A2" s="126"/>
      <c r="B2" s="127"/>
      <c r="C2" s="127"/>
      <c r="D2" s="127"/>
      <c r="E2" s="127"/>
    </row>
    <row r="3" spans="1:7">
      <c r="A3" s="240" t="s">
        <v>98</v>
      </c>
      <c r="B3" s="240"/>
      <c r="C3" s="240"/>
      <c r="D3" s="240"/>
      <c r="E3" s="240"/>
    </row>
    <row r="4" spans="1:7">
      <c r="A4" s="240" t="s">
        <v>97</v>
      </c>
      <c r="B4" s="240"/>
      <c r="C4" s="240"/>
      <c r="D4" s="240"/>
      <c r="E4" s="240"/>
    </row>
    <row r="5" spans="1:7" ht="10.5" customHeight="1">
      <c r="A5" s="123"/>
      <c r="B5" s="124"/>
      <c r="C5" s="124"/>
      <c r="D5" s="124"/>
      <c r="E5" s="124"/>
    </row>
    <row r="6" spans="1:7" ht="42">
      <c r="A6" s="128" t="s">
        <v>0</v>
      </c>
      <c r="B6" s="129" t="s">
        <v>1</v>
      </c>
      <c r="C6" s="130" t="s">
        <v>2</v>
      </c>
      <c r="D6" s="131" t="s">
        <v>3</v>
      </c>
      <c r="E6" s="131" t="s">
        <v>4</v>
      </c>
    </row>
    <row r="7" spans="1:7">
      <c r="A7" s="132" t="s">
        <v>5</v>
      </c>
      <c r="B7" s="58">
        <v>3094974.18</v>
      </c>
      <c r="C7" s="58">
        <f>[1]table1!B22</f>
        <v>0</v>
      </c>
      <c r="D7" s="58">
        <v>220143.48</v>
      </c>
      <c r="E7" s="59">
        <f>SUM(B7+D7)</f>
        <v>3315117.66</v>
      </c>
    </row>
    <row r="8" spans="1:7">
      <c r="A8" s="133" t="s">
        <v>6</v>
      </c>
      <c r="B8" s="55">
        <v>1078140</v>
      </c>
      <c r="C8" s="55">
        <f>[1]table1!B23</f>
        <v>0</v>
      </c>
      <c r="D8" s="55">
        <f>[1]table1!C23</f>
        <v>0</v>
      </c>
      <c r="E8" s="60">
        <f>SUM(B8:D8)</f>
        <v>1078140</v>
      </c>
    </row>
    <row r="9" spans="1:7">
      <c r="A9" s="133" t="s">
        <v>7</v>
      </c>
      <c r="B9" s="55">
        <v>146046</v>
      </c>
      <c r="C9" s="55">
        <v>-120</v>
      </c>
      <c r="D9" s="55">
        <f>[1]table1!C24</f>
        <v>0</v>
      </c>
      <c r="E9" s="60">
        <f>SUM(B9:D9)</f>
        <v>145926</v>
      </c>
      <c r="G9" s="61"/>
    </row>
    <row r="10" spans="1:7">
      <c r="A10" s="133" t="s">
        <v>75</v>
      </c>
      <c r="B10" s="55">
        <v>287221.56</v>
      </c>
      <c r="C10" s="134">
        <v>43870.38</v>
      </c>
      <c r="D10" s="55">
        <f>[1]รายงานต้นทุนตามแหล่งเงิน!I31</f>
        <v>0</v>
      </c>
      <c r="E10" s="60">
        <f>SUM(B10:D10)</f>
        <v>331091.94</v>
      </c>
    </row>
    <row r="11" spans="1:7">
      <c r="A11" s="133" t="s">
        <v>9</v>
      </c>
      <c r="B11" s="135">
        <v>160880.85999999999</v>
      </c>
      <c r="C11" s="135">
        <f>[1]รายงานต้นทุนตามแหล่งเงิน!H33</f>
        <v>0</v>
      </c>
      <c r="D11" s="135">
        <f>[1]รายงานต้นทุนตามแหล่งเงิน!I33</f>
        <v>0</v>
      </c>
      <c r="E11" s="60">
        <f>SUM(B11:D11)</f>
        <v>160880.85999999999</v>
      </c>
    </row>
    <row r="12" spans="1:7">
      <c r="A12" s="133" t="s">
        <v>10</v>
      </c>
      <c r="B12" s="135">
        <v>842704.52</v>
      </c>
      <c r="C12" s="135">
        <f>[1]รายงานต้นทุนตามแหล่งเงิน!H32</f>
        <v>0</v>
      </c>
      <c r="D12" s="135">
        <f>[1]รายงานต้นทุนตามแหล่งเงิน!I32</f>
        <v>0</v>
      </c>
      <c r="E12" s="60">
        <f t="shared" ref="E12:E18" si="0">SUM(B12:D12)</f>
        <v>842704.52</v>
      </c>
    </row>
    <row r="13" spans="1:7">
      <c r="A13" s="133" t="s">
        <v>11</v>
      </c>
      <c r="B13" s="55">
        <v>1204167.83</v>
      </c>
      <c r="C13" s="55">
        <v>6141.8</v>
      </c>
      <c r="D13" s="55">
        <f>[1]table1!C26+[1]table1!C27</f>
        <v>0</v>
      </c>
      <c r="E13" s="60">
        <f>SUM(B13:D13)</f>
        <v>1210309.6300000001</v>
      </c>
    </row>
    <row r="14" spans="1:7">
      <c r="A14" s="133" t="s">
        <v>76</v>
      </c>
      <c r="B14" s="136">
        <v>0</v>
      </c>
      <c r="C14" s="55">
        <v>0</v>
      </c>
      <c r="D14" s="55">
        <v>0</v>
      </c>
      <c r="E14" s="60">
        <f t="shared" si="0"/>
        <v>0</v>
      </c>
    </row>
    <row r="15" spans="1:7">
      <c r="A15" s="133" t="s">
        <v>77</v>
      </c>
      <c r="B15" s="137">
        <v>0</v>
      </c>
      <c r="C15" s="135">
        <v>0</v>
      </c>
      <c r="D15" s="135">
        <v>0</v>
      </c>
      <c r="E15" s="60">
        <f t="shared" si="0"/>
        <v>0</v>
      </c>
    </row>
    <row r="16" spans="1:7">
      <c r="A16" s="133" t="s">
        <v>78</v>
      </c>
      <c r="B16" s="137">
        <v>0</v>
      </c>
      <c r="C16" s="135">
        <v>0</v>
      </c>
      <c r="D16" s="135">
        <v>0</v>
      </c>
      <c r="E16" s="60">
        <f t="shared" si="0"/>
        <v>0</v>
      </c>
    </row>
    <row r="17" spans="1:7">
      <c r="A17" s="133" t="s">
        <v>79</v>
      </c>
      <c r="B17" s="137">
        <v>0</v>
      </c>
      <c r="C17" s="135">
        <v>0</v>
      </c>
      <c r="D17" s="135">
        <v>0</v>
      </c>
      <c r="E17" s="60">
        <f t="shared" si="0"/>
        <v>0</v>
      </c>
    </row>
    <row r="18" spans="1:7">
      <c r="A18" s="138" t="s">
        <v>80</v>
      </c>
      <c r="B18" s="139">
        <v>0</v>
      </c>
      <c r="C18" s="140">
        <v>0</v>
      </c>
      <c r="D18" s="140">
        <v>0</v>
      </c>
      <c r="E18" s="60">
        <f t="shared" si="0"/>
        <v>0</v>
      </c>
    </row>
    <row r="19" spans="1:7" ht="21.75" thickBot="1">
      <c r="A19" s="118" t="s">
        <v>8</v>
      </c>
      <c r="B19" s="141">
        <f>SUM(B7:B18)</f>
        <v>6814134.9499999993</v>
      </c>
      <c r="C19" s="142">
        <f>SUM(C7:C18)</f>
        <v>49892.18</v>
      </c>
      <c r="D19" s="142">
        <f>SUM(D7:D18)</f>
        <v>220143.48</v>
      </c>
      <c r="E19" s="143">
        <f>SUM(E7:E18)</f>
        <v>7084170.6100000003</v>
      </c>
      <c r="G19" s="61"/>
    </row>
    <row r="20" spans="1:7" ht="10.5" customHeight="1" thickTop="1">
      <c r="A20" s="123"/>
      <c r="B20" s="124"/>
      <c r="C20" s="124"/>
      <c r="D20" s="124"/>
      <c r="E20" s="124"/>
    </row>
    <row r="21" spans="1:7">
      <c r="A21" s="240" t="s">
        <v>125</v>
      </c>
      <c r="B21" s="240"/>
      <c r="C21" s="240"/>
      <c r="D21" s="240"/>
      <c r="E21" s="240"/>
    </row>
    <row r="22" spans="1:7">
      <c r="A22" s="240" t="s">
        <v>126</v>
      </c>
      <c r="B22" s="240"/>
      <c r="C22" s="240"/>
      <c r="D22" s="240"/>
      <c r="E22" s="240"/>
    </row>
    <row r="23" spans="1:7" ht="9.75" customHeight="1">
      <c r="A23" s="123"/>
      <c r="B23" s="124"/>
      <c r="C23" s="124"/>
      <c r="D23" s="124"/>
      <c r="E23" s="124"/>
    </row>
    <row r="24" spans="1:7" ht="42">
      <c r="A24" s="128" t="s">
        <v>0</v>
      </c>
      <c r="B24" s="129" t="s">
        <v>1</v>
      </c>
      <c r="C24" s="130" t="s">
        <v>2</v>
      </c>
      <c r="D24" s="131" t="s">
        <v>3</v>
      </c>
      <c r="E24" s="131" t="s">
        <v>4</v>
      </c>
    </row>
    <row r="25" spans="1:7">
      <c r="A25" s="132" t="s">
        <v>5</v>
      </c>
      <c r="B25" s="58">
        <v>3350883.46</v>
      </c>
      <c r="C25" s="144">
        <f>[2]table1!B20</f>
        <v>0</v>
      </c>
      <c r="D25" s="58">
        <v>233278.06</v>
      </c>
      <c r="E25" s="145">
        <f>SUM(B25:D25)</f>
        <v>3584161.52</v>
      </c>
    </row>
    <row r="26" spans="1:7">
      <c r="A26" s="133" t="s">
        <v>6</v>
      </c>
      <c r="B26" s="146">
        <v>850464</v>
      </c>
      <c r="C26" s="147" t="s">
        <v>127</v>
      </c>
      <c r="D26" s="136">
        <f>[2]table1!C21</f>
        <v>0</v>
      </c>
      <c r="E26" s="148">
        <f t="shared" ref="E26:E30" si="1">SUM(B26:D26)</f>
        <v>850464</v>
      </c>
    </row>
    <row r="27" spans="1:7">
      <c r="A27" s="133" t="s">
        <v>7</v>
      </c>
      <c r="B27" s="55">
        <v>74208</v>
      </c>
      <c r="C27" s="149" t="s">
        <v>127</v>
      </c>
      <c r="D27" s="55">
        <f>[2]table1!C22</f>
        <v>0</v>
      </c>
      <c r="E27" s="148">
        <v>74208</v>
      </c>
      <c r="F27" s="61"/>
    </row>
    <row r="28" spans="1:7">
      <c r="A28" s="133" t="s">
        <v>75</v>
      </c>
      <c r="B28" s="55">
        <v>232688.01</v>
      </c>
      <c r="C28" s="55">
        <v>67159.25</v>
      </c>
      <c r="D28" s="55">
        <v>0</v>
      </c>
      <c r="E28" s="148">
        <f>SUM(B28:D28)</f>
        <v>299847.26</v>
      </c>
    </row>
    <row r="29" spans="1:7">
      <c r="A29" s="133" t="s">
        <v>9</v>
      </c>
      <c r="B29" s="135">
        <v>193753.1</v>
      </c>
      <c r="C29" s="135">
        <f>[2]รายงานต้นทุนตามแหล่งเงิน!C32</f>
        <v>0</v>
      </c>
      <c r="D29" s="135">
        <f>[2]รายงานต้นทุนตามแหล่งเงิน!D32</f>
        <v>0</v>
      </c>
      <c r="E29" s="148">
        <f t="shared" si="1"/>
        <v>193753.1</v>
      </c>
    </row>
    <row r="30" spans="1:7">
      <c r="A30" s="133" t="s">
        <v>10</v>
      </c>
      <c r="B30" s="135">
        <v>595080.35</v>
      </c>
      <c r="C30" s="135">
        <v>-560.70000000000005</v>
      </c>
      <c r="D30" s="135">
        <f>[2]รายงานต้นทุนตามแหล่งเงิน!D30</f>
        <v>0</v>
      </c>
      <c r="E30" s="148">
        <f t="shared" si="1"/>
        <v>594519.65</v>
      </c>
    </row>
    <row r="31" spans="1:7">
      <c r="A31" s="133" t="s">
        <v>11</v>
      </c>
      <c r="B31" s="55">
        <v>545223.75</v>
      </c>
      <c r="C31" s="55">
        <v>6141.8</v>
      </c>
      <c r="D31" s="55">
        <f>[2]table1!C24</f>
        <v>0</v>
      </c>
      <c r="E31" s="148">
        <f t="shared" ref="E31:E36" si="2">SUM(B31:D31)</f>
        <v>551365.55000000005</v>
      </c>
    </row>
    <row r="32" spans="1:7">
      <c r="A32" s="133" t="s">
        <v>76</v>
      </c>
      <c r="B32" s="55">
        <v>0</v>
      </c>
      <c r="C32" s="55">
        <v>0</v>
      </c>
      <c r="D32" s="55">
        <v>0</v>
      </c>
      <c r="E32" s="148">
        <f t="shared" si="2"/>
        <v>0</v>
      </c>
    </row>
    <row r="33" spans="1:5">
      <c r="A33" s="133" t="s">
        <v>77</v>
      </c>
      <c r="B33" s="135">
        <v>0</v>
      </c>
      <c r="C33" s="135">
        <v>0</v>
      </c>
      <c r="D33" s="135">
        <v>0</v>
      </c>
      <c r="E33" s="148">
        <f t="shared" si="2"/>
        <v>0</v>
      </c>
    </row>
    <row r="34" spans="1:5">
      <c r="A34" s="133" t="s">
        <v>78</v>
      </c>
      <c r="B34" s="135">
        <v>0</v>
      </c>
      <c r="C34" s="135">
        <v>0</v>
      </c>
      <c r="D34" s="135">
        <v>0</v>
      </c>
      <c r="E34" s="150">
        <f t="shared" si="2"/>
        <v>0</v>
      </c>
    </row>
    <row r="35" spans="1:5">
      <c r="A35" s="133" t="s">
        <v>79</v>
      </c>
      <c r="B35" s="135">
        <v>0</v>
      </c>
      <c r="C35" s="135">
        <v>0</v>
      </c>
      <c r="D35" s="135">
        <v>0</v>
      </c>
      <c r="E35" s="150">
        <f t="shared" si="2"/>
        <v>0</v>
      </c>
    </row>
    <row r="36" spans="1:5">
      <c r="A36" s="138" t="s">
        <v>80</v>
      </c>
      <c r="B36" s="140">
        <v>0</v>
      </c>
      <c r="C36" s="140">
        <v>0</v>
      </c>
      <c r="D36" s="140">
        <v>0</v>
      </c>
      <c r="E36" s="151">
        <f t="shared" si="2"/>
        <v>0</v>
      </c>
    </row>
    <row r="37" spans="1:5" ht="21.75" thickBot="1">
      <c r="A37" s="122" t="s">
        <v>8</v>
      </c>
      <c r="B37" s="141">
        <f>SUM(B25:B36)</f>
        <v>5842300.669999999</v>
      </c>
      <c r="C37" s="142">
        <f>C31+C28+C30</f>
        <v>72740.350000000006</v>
      </c>
      <c r="D37" s="142">
        <f>SUM(D25:D36)</f>
        <v>233278.06</v>
      </c>
      <c r="E37" s="143">
        <f>SUM(E25:E36)</f>
        <v>6148319.0799999991</v>
      </c>
    </row>
    <row r="38" spans="1:5" ht="21.75" thickTop="1">
      <c r="A38" s="123"/>
      <c r="B38" s="124"/>
      <c r="C38" s="124"/>
      <c r="D38" s="124"/>
      <c r="E38" s="124"/>
    </row>
    <row r="39" spans="1:5">
      <c r="A39" s="123"/>
      <c r="B39" s="124"/>
      <c r="C39" s="125"/>
      <c r="D39" s="125"/>
      <c r="E39" s="124"/>
    </row>
    <row r="40" spans="1:5">
      <c r="A40" s="123"/>
      <c r="B40" s="124"/>
      <c r="C40" s="125"/>
      <c r="D40" s="125"/>
      <c r="E40" s="124"/>
    </row>
    <row r="41" spans="1:5">
      <c r="A41" s="123"/>
      <c r="B41" s="124"/>
      <c r="C41" s="125"/>
      <c r="D41" s="125"/>
      <c r="E41" s="124"/>
    </row>
    <row r="42" spans="1:5">
      <c r="A42" s="123"/>
      <c r="B42" s="124"/>
      <c r="C42" s="125"/>
      <c r="D42" s="125"/>
      <c r="E42" s="124"/>
    </row>
  </sheetData>
  <mergeCells count="5">
    <mergeCell ref="A21:E21"/>
    <mergeCell ref="A22:E22"/>
    <mergeCell ref="A3:E3"/>
    <mergeCell ref="A4:E4"/>
    <mergeCell ref="A1:E1"/>
  </mergeCells>
  <pageMargins left="0.31496062992125984" right="0.31496062992125984" top="0.21" bottom="0.15748031496062992" header="0.47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</sheetPr>
  <dimension ref="A1:X11"/>
  <sheetViews>
    <sheetView zoomScale="136" zoomScaleNormal="136" zoomScaleSheetLayoutView="140" workbookViewId="0">
      <selection activeCell="B11" sqref="B11:V11"/>
    </sheetView>
  </sheetViews>
  <sheetFormatPr defaultRowHeight="15"/>
  <cols>
    <col min="1" max="1" width="1.7109375" bestFit="1" customWidth="1"/>
    <col min="2" max="2" width="6.7109375" customWidth="1"/>
    <col min="3" max="3" width="11.42578125" customWidth="1"/>
    <col min="4" max="4" width="8.28515625" customWidth="1"/>
    <col min="5" max="5" width="9.85546875" customWidth="1"/>
    <col min="6" max="6" width="10.7109375" customWidth="1"/>
    <col min="7" max="7" width="10.85546875" customWidth="1"/>
    <col min="8" max="8" width="5.28515625" bestFit="1" customWidth="1"/>
    <col min="9" max="9" width="5.85546875" bestFit="1" customWidth="1"/>
    <col min="10" max="10" width="9.28515625" customWidth="1"/>
    <col min="11" max="11" width="1.5703125" customWidth="1"/>
    <col min="12" max="12" width="6.5703125" customWidth="1"/>
    <col min="13" max="13" width="10.85546875" customWidth="1"/>
    <col min="14" max="14" width="8.42578125" customWidth="1"/>
    <col min="15" max="15" width="9.140625" customWidth="1"/>
    <col min="16" max="16" width="10.5703125" customWidth="1"/>
    <col min="17" max="17" width="10.85546875" customWidth="1"/>
    <col min="18" max="19" width="5.140625" customWidth="1"/>
    <col min="20" max="20" width="11.5703125" customWidth="1"/>
    <col min="21" max="21" width="10.28515625" customWidth="1"/>
    <col min="22" max="22" width="9.5703125" customWidth="1"/>
    <col min="23" max="23" width="11.140625" customWidth="1"/>
    <col min="24" max="24" width="13.85546875" customWidth="1"/>
  </cols>
  <sheetData>
    <row r="1" spans="1:24" ht="21">
      <c r="A1" s="240" t="s">
        <v>132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52"/>
    </row>
    <row r="2" spans="1:24">
      <c r="A2" s="42"/>
      <c r="B2" s="43"/>
      <c r="C2" s="41"/>
      <c r="D2" s="41"/>
      <c r="E2" s="41"/>
      <c r="F2" s="41"/>
      <c r="G2" s="41"/>
      <c r="H2" s="42"/>
      <c r="I2" s="42"/>
      <c r="J2" s="41"/>
      <c r="K2" s="44"/>
      <c r="L2" s="43"/>
      <c r="M2" s="45"/>
      <c r="N2" s="41"/>
      <c r="O2" s="41"/>
      <c r="P2" s="41"/>
      <c r="Q2" s="41"/>
      <c r="R2" s="41"/>
      <c r="S2" s="42"/>
      <c r="T2" s="41"/>
      <c r="U2" s="41"/>
      <c r="V2" s="41"/>
      <c r="W2" s="52"/>
    </row>
    <row r="3" spans="1:24" ht="15" customHeight="1">
      <c r="A3" s="271" t="s">
        <v>120</v>
      </c>
      <c r="B3" s="272"/>
      <c r="C3" s="272"/>
      <c r="D3" s="272"/>
      <c r="E3" s="272"/>
      <c r="F3" s="272"/>
      <c r="G3" s="272"/>
      <c r="H3" s="272"/>
      <c r="I3" s="272"/>
      <c r="J3" s="272"/>
      <c r="K3" s="271" t="s">
        <v>131</v>
      </c>
      <c r="L3" s="272"/>
      <c r="M3" s="272"/>
      <c r="N3" s="272"/>
      <c r="O3" s="272"/>
      <c r="P3" s="272"/>
      <c r="Q3" s="272"/>
      <c r="R3" s="272"/>
      <c r="S3" s="272"/>
      <c r="T3" s="272"/>
      <c r="U3" s="273" t="s">
        <v>87</v>
      </c>
      <c r="V3" s="273"/>
      <c r="W3" s="273"/>
    </row>
    <row r="4" spans="1:24" ht="14.25" customHeight="1">
      <c r="A4" s="266" t="s">
        <v>13</v>
      </c>
      <c r="B4" s="267"/>
      <c r="C4" s="261" t="s">
        <v>99</v>
      </c>
      <c r="D4" s="261" t="s">
        <v>100</v>
      </c>
      <c r="E4" s="261" t="s">
        <v>101</v>
      </c>
      <c r="F4" s="261" t="s">
        <v>102</v>
      </c>
      <c r="G4" s="261" t="s">
        <v>103</v>
      </c>
      <c r="H4" s="261" t="s">
        <v>104</v>
      </c>
      <c r="I4" s="266" t="s">
        <v>105</v>
      </c>
      <c r="J4" s="261" t="s">
        <v>106</v>
      </c>
      <c r="K4" s="266" t="s">
        <v>13</v>
      </c>
      <c r="L4" s="267"/>
      <c r="M4" s="261" t="s">
        <v>107</v>
      </c>
      <c r="N4" s="261" t="s">
        <v>108</v>
      </c>
      <c r="O4" s="261" t="s">
        <v>109</v>
      </c>
      <c r="P4" s="261" t="s">
        <v>110</v>
      </c>
      <c r="Q4" s="261" t="s">
        <v>111</v>
      </c>
      <c r="R4" s="261" t="s">
        <v>112</v>
      </c>
      <c r="S4" s="266" t="s">
        <v>113</v>
      </c>
      <c r="T4" s="261" t="s">
        <v>114</v>
      </c>
      <c r="U4" s="261" t="s">
        <v>115</v>
      </c>
      <c r="V4" s="261" t="s">
        <v>117</v>
      </c>
      <c r="W4" s="261" t="s">
        <v>116</v>
      </c>
    </row>
    <row r="5" spans="1:24" ht="14.25" customHeight="1">
      <c r="A5" s="267"/>
      <c r="B5" s="267"/>
      <c r="C5" s="262"/>
      <c r="D5" s="262"/>
      <c r="E5" s="262"/>
      <c r="F5" s="262"/>
      <c r="G5" s="262"/>
      <c r="H5" s="262"/>
      <c r="I5" s="267"/>
      <c r="J5" s="268"/>
      <c r="K5" s="267"/>
      <c r="L5" s="267"/>
      <c r="M5" s="262"/>
      <c r="N5" s="262"/>
      <c r="O5" s="262"/>
      <c r="P5" s="262"/>
      <c r="Q5" s="262"/>
      <c r="R5" s="262"/>
      <c r="S5" s="267"/>
      <c r="T5" s="268"/>
      <c r="U5" s="262"/>
      <c r="V5" s="262"/>
      <c r="W5" s="262"/>
    </row>
    <row r="6" spans="1:24" ht="31.5" customHeight="1">
      <c r="A6" s="267"/>
      <c r="B6" s="267"/>
      <c r="C6" s="262"/>
      <c r="D6" s="262"/>
      <c r="E6" s="262"/>
      <c r="F6" s="262"/>
      <c r="G6" s="262"/>
      <c r="H6" s="262"/>
      <c r="I6" s="267"/>
      <c r="J6" s="268"/>
      <c r="K6" s="267"/>
      <c r="L6" s="267"/>
      <c r="M6" s="262"/>
      <c r="N6" s="262"/>
      <c r="O6" s="262"/>
      <c r="P6" s="262"/>
      <c r="Q6" s="262"/>
      <c r="R6" s="262"/>
      <c r="S6" s="267"/>
      <c r="T6" s="268"/>
      <c r="U6" s="262"/>
      <c r="V6" s="262"/>
      <c r="W6" s="262"/>
    </row>
    <row r="7" spans="1:24" ht="126">
      <c r="A7" s="109">
        <v>1</v>
      </c>
      <c r="B7" s="112" t="s">
        <v>88</v>
      </c>
      <c r="C7" s="113">
        <v>5609967.1100000003</v>
      </c>
      <c r="D7" s="114">
        <v>49892.18</v>
      </c>
      <c r="E7" s="114">
        <v>220143.48</v>
      </c>
      <c r="F7" s="114">
        <v>1204167.83</v>
      </c>
      <c r="G7" s="204">
        <f>SUM(C7:F7)</f>
        <v>7084170.6000000006</v>
      </c>
      <c r="H7" s="115">
        <v>8</v>
      </c>
      <c r="I7" s="109" t="s">
        <v>17</v>
      </c>
      <c r="J7" s="204">
        <f>G7/H7</f>
        <v>885521.32500000007</v>
      </c>
      <c r="K7" s="109">
        <v>1</v>
      </c>
      <c r="L7" s="112" t="s">
        <v>52</v>
      </c>
      <c r="M7" s="113">
        <v>5297076.93</v>
      </c>
      <c r="N7" s="114">
        <v>72740.350000000006</v>
      </c>
      <c r="O7" s="114">
        <v>233278.06</v>
      </c>
      <c r="P7" s="114">
        <v>545223.75</v>
      </c>
      <c r="Q7" s="110">
        <f>SUM(M7:P7)</f>
        <v>6148319.0899999989</v>
      </c>
      <c r="R7" s="115">
        <v>17</v>
      </c>
      <c r="S7" s="109" t="s">
        <v>17</v>
      </c>
      <c r="T7" s="110">
        <f>Q7/R7</f>
        <v>361665.82882352936</v>
      </c>
      <c r="U7" s="205">
        <f>(Q7-G7)*100/G7</f>
        <v>-13.210459810214079</v>
      </c>
      <c r="V7" s="205">
        <f>(H7-R7)*100/H7</f>
        <v>-112.5</v>
      </c>
      <c r="W7" s="206">
        <f>(T7-J7)*100/J7</f>
        <v>-59.157863440100748</v>
      </c>
      <c r="X7" s="57">
        <f>SUM(T7-J7)</f>
        <v>-523855.49617647071</v>
      </c>
    </row>
    <row r="8" spans="1:24" ht="15.75">
      <c r="A8" s="108"/>
      <c r="B8" s="116" t="s">
        <v>4</v>
      </c>
      <c r="C8" s="111">
        <f t="shared" ref="C8:H8" si="0">SUM(C7:C7)</f>
        <v>5609967.1100000003</v>
      </c>
      <c r="D8" s="111">
        <f t="shared" si="0"/>
        <v>49892.18</v>
      </c>
      <c r="E8" s="111">
        <f t="shared" si="0"/>
        <v>220143.48</v>
      </c>
      <c r="F8" s="111">
        <f t="shared" si="0"/>
        <v>1204167.83</v>
      </c>
      <c r="G8" s="111">
        <f t="shared" si="0"/>
        <v>7084170.6000000006</v>
      </c>
      <c r="H8" s="117">
        <f t="shared" si="0"/>
        <v>8</v>
      </c>
      <c r="I8" s="116" t="s">
        <v>17</v>
      </c>
      <c r="J8" s="111">
        <f>J7</f>
        <v>885521.32500000007</v>
      </c>
      <c r="K8" s="108"/>
      <c r="L8" s="116" t="s">
        <v>4</v>
      </c>
      <c r="M8" s="111">
        <f t="shared" ref="M8:R8" si="1">SUM(M7:M7)</f>
        <v>5297076.93</v>
      </c>
      <c r="N8" s="111">
        <f t="shared" si="1"/>
        <v>72740.350000000006</v>
      </c>
      <c r="O8" s="111">
        <f t="shared" si="1"/>
        <v>233278.06</v>
      </c>
      <c r="P8" s="111">
        <f t="shared" si="1"/>
        <v>545223.75</v>
      </c>
      <c r="Q8" s="111">
        <f t="shared" si="1"/>
        <v>6148319.0899999989</v>
      </c>
      <c r="R8" s="117">
        <f t="shared" si="1"/>
        <v>17</v>
      </c>
      <c r="S8" s="116" t="s">
        <v>17</v>
      </c>
      <c r="T8" s="111">
        <f>T7</f>
        <v>361665.82882352936</v>
      </c>
      <c r="U8" s="205">
        <f>SUM(U7)</f>
        <v>-13.210459810214079</v>
      </c>
      <c r="V8" s="111">
        <f>SUM(V7)</f>
        <v>-112.5</v>
      </c>
      <c r="W8" s="207">
        <f>SUM(W7)</f>
        <v>-59.157863440100748</v>
      </c>
    </row>
    <row r="9" spans="1:24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4" ht="20.25">
      <c r="A10" s="62"/>
      <c r="B10" s="208" t="s">
        <v>91</v>
      </c>
      <c r="C10" s="52"/>
      <c r="D10" s="52"/>
      <c r="E10" s="52"/>
      <c r="F10" s="52"/>
      <c r="G10" s="52"/>
      <c r="H10" s="5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4" ht="121.5" customHeight="1">
      <c r="A11" s="62"/>
      <c r="B11" s="269" t="s">
        <v>134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62"/>
    </row>
  </sheetData>
  <mergeCells count="26">
    <mergeCell ref="W4:W6"/>
    <mergeCell ref="U3:W3"/>
    <mergeCell ref="B11:V11"/>
    <mergeCell ref="U4:U6"/>
    <mergeCell ref="V4:V6"/>
    <mergeCell ref="K3:T3"/>
    <mergeCell ref="P4:P6"/>
    <mergeCell ref="Q4:Q6"/>
    <mergeCell ref="R4:R6"/>
    <mergeCell ref="S4:S6"/>
    <mergeCell ref="T4:T6"/>
    <mergeCell ref="A1:V1"/>
    <mergeCell ref="A3:J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L6"/>
    <mergeCell ref="M4:M6"/>
    <mergeCell ref="N4:N6"/>
    <mergeCell ref="O4:O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X11"/>
  <sheetViews>
    <sheetView zoomScale="130" zoomScaleNormal="130" zoomScaleSheetLayoutView="130" workbookViewId="0">
      <selection activeCell="B11" sqref="B11:V11"/>
    </sheetView>
  </sheetViews>
  <sheetFormatPr defaultRowHeight="15"/>
  <cols>
    <col min="1" max="1" width="2" bestFit="1" customWidth="1"/>
    <col min="2" max="2" width="6.7109375" customWidth="1"/>
    <col min="3" max="3" width="13" customWidth="1"/>
    <col min="4" max="4" width="10.42578125" bestFit="1" customWidth="1"/>
    <col min="5" max="5" width="10.28515625" customWidth="1"/>
    <col min="6" max="6" width="11.85546875" customWidth="1"/>
    <col min="7" max="7" width="12.140625" customWidth="1"/>
    <col min="8" max="8" width="5.7109375" customWidth="1"/>
    <col min="9" max="9" width="5.5703125" customWidth="1"/>
    <col min="10" max="10" width="11" customWidth="1"/>
    <col min="11" max="11" width="2" bestFit="1" customWidth="1"/>
    <col min="12" max="12" width="6.42578125" customWidth="1"/>
    <col min="13" max="13" width="11.85546875" customWidth="1"/>
    <col min="14" max="14" width="9.140625" customWidth="1"/>
    <col min="15" max="15" width="10.7109375" customWidth="1"/>
    <col min="16" max="17" width="12.5703125" customWidth="1"/>
    <col min="18" max="18" width="5" customWidth="1"/>
    <col min="19" max="19" width="5.5703125" customWidth="1"/>
    <col min="20" max="20" width="10.5703125" customWidth="1"/>
    <col min="21" max="21" width="7.42578125" customWidth="1"/>
    <col min="22" max="22" width="7.28515625" customWidth="1"/>
    <col min="23" max="23" width="10" customWidth="1"/>
    <col min="24" max="24" width="13.85546875" customWidth="1"/>
  </cols>
  <sheetData>
    <row r="1" spans="1:24" ht="21">
      <c r="A1" s="240" t="s">
        <v>133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62"/>
    </row>
    <row r="2" spans="1:24">
      <c r="A2" s="92"/>
      <c r="B2" s="93"/>
      <c r="C2" s="94"/>
      <c r="D2" s="94"/>
      <c r="E2" s="94"/>
      <c r="F2" s="94"/>
      <c r="G2" s="94"/>
      <c r="H2" s="92"/>
      <c r="I2" s="92"/>
      <c r="J2" s="94"/>
      <c r="K2" s="95"/>
      <c r="L2" s="93"/>
      <c r="M2" s="96"/>
      <c r="N2" s="94"/>
      <c r="O2" s="94"/>
      <c r="P2" s="94"/>
      <c r="Q2" s="94"/>
      <c r="R2" s="94"/>
      <c r="S2" s="92"/>
      <c r="T2" s="94"/>
      <c r="U2" s="94"/>
      <c r="V2" s="94"/>
      <c r="W2" s="62"/>
    </row>
    <row r="3" spans="1:24" ht="15.75">
      <c r="A3" s="271" t="s">
        <v>120</v>
      </c>
      <c r="B3" s="272"/>
      <c r="C3" s="272"/>
      <c r="D3" s="272"/>
      <c r="E3" s="272"/>
      <c r="F3" s="272"/>
      <c r="G3" s="272"/>
      <c r="H3" s="272"/>
      <c r="I3" s="272"/>
      <c r="J3" s="272"/>
      <c r="K3" s="271" t="s">
        <v>131</v>
      </c>
      <c r="L3" s="272"/>
      <c r="M3" s="272"/>
      <c r="N3" s="272"/>
      <c r="O3" s="272"/>
      <c r="P3" s="272"/>
      <c r="Q3" s="272"/>
      <c r="R3" s="272"/>
      <c r="S3" s="272"/>
      <c r="T3" s="272"/>
      <c r="U3" s="275" t="s">
        <v>85</v>
      </c>
      <c r="V3" s="275"/>
      <c r="W3" s="275"/>
    </row>
    <row r="4" spans="1:24" ht="14.25" customHeight="1">
      <c r="A4" s="266" t="s">
        <v>13</v>
      </c>
      <c r="B4" s="267"/>
      <c r="C4" s="261" t="s">
        <v>99</v>
      </c>
      <c r="D4" s="261" t="s">
        <v>100</v>
      </c>
      <c r="E4" s="261" t="s">
        <v>101</v>
      </c>
      <c r="F4" s="261" t="s">
        <v>102</v>
      </c>
      <c r="G4" s="261" t="s">
        <v>103</v>
      </c>
      <c r="H4" s="261" t="s">
        <v>104</v>
      </c>
      <c r="I4" s="266" t="s">
        <v>105</v>
      </c>
      <c r="J4" s="261" t="s">
        <v>106</v>
      </c>
      <c r="K4" s="266" t="s">
        <v>13</v>
      </c>
      <c r="L4" s="267"/>
      <c r="M4" s="261" t="s">
        <v>107</v>
      </c>
      <c r="N4" s="261" t="s">
        <v>108</v>
      </c>
      <c r="O4" s="261" t="s">
        <v>109</v>
      </c>
      <c r="P4" s="261" t="s">
        <v>110</v>
      </c>
      <c r="Q4" s="261" t="s">
        <v>111</v>
      </c>
      <c r="R4" s="261" t="s">
        <v>112</v>
      </c>
      <c r="S4" s="266" t="s">
        <v>113</v>
      </c>
      <c r="T4" s="261" t="s">
        <v>114</v>
      </c>
      <c r="U4" s="261" t="s">
        <v>115</v>
      </c>
      <c r="V4" s="261" t="s">
        <v>117</v>
      </c>
      <c r="W4" s="261" t="s">
        <v>116</v>
      </c>
    </row>
    <row r="5" spans="1:24" ht="14.25" customHeight="1">
      <c r="A5" s="267"/>
      <c r="B5" s="267"/>
      <c r="C5" s="262"/>
      <c r="D5" s="262"/>
      <c r="E5" s="262"/>
      <c r="F5" s="262"/>
      <c r="G5" s="262"/>
      <c r="H5" s="262"/>
      <c r="I5" s="267"/>
      <c r="J5" s="268"/>
      <c r="K5" s="267"/>
      <c r="L5" s="267"/>
      <c r="M5" s="262"/>
      <c r="N5" s="262"/>
      <c r="O5" s="262"/>
      <c r="P5" s="262"/>
      <c r="Q5" s="262"/>
      <c r="R5" s="262"/>
      <c r="S5" s="267"/>
      <c r="T5" s="268"/>
      <c r="U5" s="262"/>
      <c r="V5" s="262"/>
      <c r="W5" s="262"/>
    </row>
    <row r="6" spans="1:24" ht="29.25" customHeight="1">
      <c r="A6" s="267"/>
      <c r="B6" s="267"/>
      <c r="C6" s="262"/>
      <c r="D6" s="262"/>
      <c r="E6" s="262"/>
      <c r="F6" s="262"/>
      <c r="G6" s="262"/>
      <c r="H6" s="262"/>
      <c r="I6" s="267"/>
      <c r="J6" s="268"/>
      <c r="K6" s="267"/>
      <c r="L6" s="267"/>
      <c r="M6" s="262"/>
      <c r="N6" s="262"/>
      <c r="O6" s="262"/>
      <c r="P6" s="262"/>
      <c r="Q6" s="262"/>
      <c r="R6" s="262"/>
      <c r="S6" s="267"/>
      <c r="T6" s="268"/>
      <c r="U6" s="262"/>
      <c r="V6" s="262"/>
      <c r="W6" s="262"/>
    </row>
    <row r="7" spans="1:24" ht="141.75">
      <c r="A7" s="109">
        <v>1</v>
      </c>
      <c r="B7" s="112" t="s">
        <v>89</v>
      </c>
      <c r="C7" s="209">
        <v>5609967.1100000003</v>
      </c>
      <c r="D7" s="210">
        <v>49892.18</v>
      </c>
      <c r="E7" s="210">
        <v>220143.48</v>
      </c>
      <c r="F7" s="210">
        <v>1204167.83</v>
      </c>
      <c r="G7" s="110">
        <f>SUM(C7:F7)</f>
        <v>7084170.6000000006</v>
      </c>
      <c r="H7" s="115">
        <v>8</v>
      </c>
      <c r="I7" s="109" t="s">
        <v>17</v>
      </c>
      <c r="J7" s="204">
        <f>G7/H7</f>
        <v>885521.32500000007</v>
      </c>
      <c r="K7" s="109">
        <v>1</v>
      </c>
      <c r="L7" s="112" t="s">
        <v>89</v>
      </c>
      <c r="M7" s="113">
        <v>5297076.93</v>
      </c>
      <c r="N7" s="114">
        <v>72740.350000000006</v>
      </c>
      <c r="O7" s="114">
        <v>233278.06</v>
      </c>
      <c r="P7" s="114">
        <v>545223.75</v>
      </c>
      <c r="Q7" s="110">
        <f>SUM(M7:P7)</f>
        <v>6148319.0899999989</v>
      </c>
      <c r="R7" s="115">
        <v>17</v>
      </c>
      <c r="S7" s="109" t="s">
        <v>17</v>
      </c>
      <c r="T7" s="110">
        <f>Q7/R7</f>
        <v>361665.82882352936</v>
      </c>
      <c r="U7" s="205">
        <f>(Q7-G7)*100/G7</f>
        <v>-13.210459810214079</v>
      </c>
      <c r="V7" s="205">
        <f>(H7-R7)*100/H7</f>
        <v>-112.5</v>
      </c>
      <c r="W7" s="206">
        <f>(T7-J7)*100/J7</f>
        <v>-59.157863440100748</v>
      </c>
      <c r="X7" s="57">
        <f>SUM(T7-J7)</f>
        <v>-523855.49617647071</v>
      </c>
    </row>
    <row r="8" spans="1:24" ht="15.75">
      <c r="A8" s="108"/>
      <c r="B8" s="116" t="s">
        <v>4</v>
      </c>
      <c r="C8" s="211">
        <f t="shared" ref="C8:H8" si="0">SUM(C7:C7)</f>
        <v>5609967.1100000003</v>
      </c>
      <c r="D8" s="211">
        <f t="shared" si="0"/>
        <v>49892.18</v>
      </c>
      <c r="E8" s="211">
        <f t="shared" si="0"/>
        <v>220143.48</v>
      </c>
      <c r="F8" s="211">
        <f t="shared" si="0"/>
        <v>1204167.83</v>
      </c>
      <c r="G8" s="211">
        <f t="shared" si="0"/>
        <v>7084170.6000000006</v>
      </c>
      <c r="H8" s="117">
        <f t="shared" si="0"/>
        <v>8</v>
      </c>
      <c r="I8" s="116" t="s">
        <v>17</v>
      </c>
      <c r="J8" s="111">
        <f>J7</f>
        <v>885521.32500000007</v>
      </c>
      <c r="K8" s="108"/>
      <c r="L8" s="116" t="s">
        <v>4</v>
      </c>
      <c r="M8" s="111">
        <f t="shared" ref="M8:R8" si="1">SUM(M7:M7)</f>
        <v>5297076.93</v>
      </c>
      <c r="N8" s="111">
        <f t="shared" si="1"/>
        <v>72740.350000000006</v>
      </c>
      <c r="O8" s="111">
        <f t="shared" si="1"/>
        <v>233278.06</v>
      </c>
      <c r="P8" s="111">
        <f t="shared" si="1"/>
        <v>545223.75</v>
      </c>
      <c r="Q8" s="111">
        <f t="shared" si="1"/>
        <v>6148319.0899999989</v>
      </c>
      <c r="R8" s="117">
        <f t="shared" si="1"/>
        <v>17</v>
      </c>
      <c r="S8" s="116" t="s">
        <v>17</v>
      </c>
      <c r="T8" s="111">
        <f>T7</f>
        <v>361665.82882352936</v>
      </c>
      <c r="U8" s="205">
        <f>SUM(U7)</f>
        <v>-13.210459810214079</v>
      </c>
      <c r="V8" s="111">
        <f>SUM(V7)</f>
        <v>-112.5</v>
      </c>
      <c r="W8" s="207">
        <f>SUM(W7)</f>
        <v>-59.157863440100748</v>
      </c>
    </row>
    <row r="9" spans="1:24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4" ht="20.25">
      <c r="A10" s="62"/>
      <c r="B10" s="208" t="s">
        <v>92</v>
      </c>
      <c r="C10" s="52"/>
      <c r="D10" s="52"/>
      <c r="E10" s="52"/>
      <c r="F10" s="52"/>
      <c r="G10" s="5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4" ht="121.5" customHeight="1">
      <c r="A11" s="62"/>
      <c r="B11" s="269" t="s">
        <v>134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62"/>
    </row>
  </sheetData>
  <mergeCells count="26">
    <mergeCell ref="U3:W3"/>
    <mergeCell ref="W4:W6"/>
    <mergeCell ref="B11:V11"/>
    <mergeCell ref="N4:N6"/>
    <mergeCell ref="A1:V1"/>
    <mergeCell ref="A3:J3"/>
    <mergeCell ref="K3:T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L6"/>
    <mergeCell ref="M4:M6"/>
    <mergeCell ref="U4:U6"/>
    <mergeCell ref="V4:V6"/>
    <mergeCell ref="O4:O6"/>
    <mergeCell ref="P4:P6"/>
    <mergeCell ref="Q4:Q6"/>
    <mergeCell ref="R4:R6"/>
    <mergeCell ref="S4:S6"/>
    <mergeCell ref="T4:T6"/>
  </mergeCells>
  <pageMargins left="0.11811023622047245" right="0.11811023622047245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0000"/>
  </sheetPr>
  <dimension ref="A1:Y11"/>
  <sheetViews>
    <sheetView zoomScale="140" zoomScaleNormal="140" zoomScaleSheetLayoutView="130" workbookViewId="0">
      <selection activeCell="E8" sqref="E8"/>
    </sheetView>
  </sheetViews>
  <sheetFormatPr defaultRowHeight="15"/>
  <cols>
    <col min="1" max="1" width="1.85546875" bestFit="1" customWidth="1"/>
    <col min="2" max="2" width="6.28515625" customWidth="1"/>
    <col min="3" max="3" width="10.85546875" bestFit="1" customWidth="1"/>
    <col min="4" max="4" width="8.7109375" bestFit="1" customWidth="1"/>
    <col min="5" max="5" width="9.5703125" bestFit="1" customWidth="1"/>
    <col min="6" max="6" width="10.28515625" customWidth="1"/>
    <col min="7" max="7" width="10.85546875" bestFit="1" customWidth="1"/>
    <col min="8" max="8" width="5.85546875" customWidth="1"/>
    <col min="9" max="9" width="5.5703125" customWidth="1"/>
    <col min="10" max="10" width="9.5703125" bestFit="1" customWidth="1"/>
    <col min="11" max="11" width="3" bestFit="1" customWidth="1"/>
    <col min="12" max="12" width="5.42578125" bestFit="1" customWidth="1"/>
    <col min="13" max="13" width="10.85546875" bestFit="1" customWidth="1"/>
    <col min="14" max="14" width="8.7109375" bestFit="1" customWidth="1"/>
    <col min="15" max="15" width="9.5703125" bestFit="1" customWidth="1"/>
    <col min="16" max="17" width="10.85546875" bestFit="1" customWidth="1"/>
    <col min="18" max="18" width="5.28515625" customWidth="1"/>
    <col min="19" max="19" width="5.5703125" customWidth="1"/>
    <col min="20" max="20" width="10.28515625" customWidth="1"/>
    <col min="21" max="21" width="9.140625" customWidth="1"/>
    <col min="22" max="22" width="9" customWidth="1"/>
    <col min="23" max="23" width="10.42578125" customWidth="1"/>
    <col min="24" max="24" width="13.85546875" customWidth="1"/>
  </cols>
  <sheetData>
    <row r="1" spans="1:25" ht="21">
      <c r="A1" s="240" t="s">
        <v>136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52"/>
    </row>
    <row r="2" spans="1:25">
      <c r="A2" s="42"/>
      <c r="B2" s="43"/>
      <c r="C2" s="41"/>
      <c r="D2" s="41"/>
      <c r="E2" s="41"/>
      <c r="F2" s="41"/>
      <c r="G2" s="41"/>
      <c r="H2" s="42"/>
      <c r="I2" s="42"/>
      <c r="J2" s="41"/>
      <c r="K2" s="44"/>
      <c r="L2" s="43"/>
      <c r="M2" s="45"/>
      <c r="N2" s="41"/>
      <c r="O2" s="41"/>
      <c r="P2" s="41"/>
      <c r="Q2" s="41"/>
      <c r="R2" s="41"/>
      <c r="S2" s="42"/>
      <c r="T2" s="41"/>
      <c r="U2" s="41"/>
      <c r="V2" s="41"/>
      <c r="W2" s="52"/>
    </row>
    <row r="3" spans="1:25" ht="15.75">
      <c r="A3" s="289" t="s">
        <v>135</v>
      </c>
      <c r="B3" s="290"/>
      <c r="C3" s="290"/>
      <c r="D3" s="290"/>
      <c r="E3" s="290"/>
      <c r="F3" s="290"/>
      <c r="G3" s="290"/>
      <c r="H3" s="290"/>
      <c r="I3" s="290"/>
      <c r="J3" s="291"/>
      <c r="K3" s="289" t="s">
        <v>131</v>
      </c>
      <c r="L3" s="290"/>
      <c r="M3" s="290"/>
      <c r="N3" s="290"/>
      <c r="O3" s="290"/>
      <c r="P3" s="290"/>
      <c r="Q3" s="290"/>
      <c r="R3" s="290"/>
      <c r="S3" s="290"/>
      <c r="T3" s="291"/>
      <c r="U3" s="263" t="s">
        <v>85</v>
      </c>
      <c r="V3" s="264"/>
      <c r="W3" s="265"/>
    </row>
    <row r="4" spans="1:25" ht="14.25" customHeight="1">
      <c r="A4" s="277" t="s">
        <v>13</v>
      </c>
      <c r="B4" s="278"/>
      <c r="C4" s="283" t="s">
        <v>99</v>
      </c>
      <c r="D4" s="283" t="s">
        <v>100</v>
      </c>
      <c r="E4" s="283" t="s">
        <v>101</v>
      </c>
      <c r="F4" s="283" t="s">
        <v>102</v>
      </c>
      <c r="G4" s="283" t="s">
        <v>103</v>
      </c>
      <c r="H4" s="283" t="s">
        <v>104</v>
      </c>
      <c r="I4" s="286" t="s">
        <v>105</v>
      </c>
      <c r="J4" s="283" t="s">
        <v>106</v>
      </c>
      <c r="K4" s="277" t="s">
        <v>13</v>
      </c>
      <c r="L4" s="278"/>
      <c r="M4" s="283" t="s">
        <v>107</v>
      </c>
      <c r="N4" s="283" t="s">
        <v>108</v>
      </c>
      <c r="O4" s="283" t="s">
        <v>109</v>
      </c>
      <c r="P4" s="283" t="s">
        <v>110</v>
      </c>
      <c r="Q4" s="283" t="s">
        <v>111</v>
      </c>
      <c r="R4" s="283" t="s">
        <v>112</v>
      </c>
      <c r="S4" s="286" t="s">
        <v>113</v>
      </c>
      <c r="T4" s="283" t="s">
        <v>114</v>
      </c>
      <c r="U4" s="261" t="s">
        <v>115</v>
      </c>
      <c r="V4" s="261" t="s">
        <v>117</v>
      </c>
      <c r="W4" s="261" t="s">
        <v>116</v>
      </c>
    </row>
    <row r="5" spans="1:25" ht="14.25" customHeight="1">
      <c r="A5" s="279"/>
      <c r="B5" s="280"/>
      <c r="C5" s="284"/>
      <c r="D5" s="284"/>
      <c r="E5" s="284"/>
      <c r="F5" s="284"/>
      <c r="G5" s="284"/>
      <c r="H5" s="284"/>
      <c r="I5" s="287"/>
      <c r="J5" s="284"/>
      <c r="K5" s="279"/>
      <c r="L5" s="280"/>
      <c r="M5" s="284"/>
      <c r="N5" s="284"/>
      <c r="O5" s="284"/>
      <c r="P5" s="284"/>
      <c r="Q5" s="284"/>
      <c r="R5" s="284"/>
      <c r="S5" s="287"/>
      <c r="T5" s="284"/>
      <c r="U5" s="261"/>
      <c r="V5" s="261"/>
      <c r="W5" s="261"/>
    </row>
    <row r="6" spans="1:25" ht="28.5" customHeight="1">
      <c r="A6" s="281"/>
      <c r="B6" s="282"/>
      <c r="C6" s="285"/>
      <c r="D6" s="285"/>
      <c r="E6" s="285"/>
      <c r="F6" s="285"/>
      <c r="G6" s="285"/>
      <c r="H6" s="285"/>
      <c r="I6" s="288"/>
      <c r="J6" s="285"/>
      <c r="K6" s="281"/>
      <c r="L6" s="282"/>
      <c r="M6" s="285"/>
      <c r="N6" s="285"/>
      <c r="O6" s="285"/>
      <c r="P6" s="285"/>
      <c r="Q6" s="285"/>
      <c r="R6" s="285"/>
      <c r="S6" s="288"/>
      <c r="T6" s="285"/>
      <c r="U6" s="261"/>
      <c r="V6" s="261"/>
      <c r="W6" s="261"/>
    </row>
    <row r="7" spans="1:25" ht="124.5" customHeight="1">
      <c r="A7" s="109">
        <v>1</v>
      </c>
      <c r="B7" s="112" t="s">
        <v>89</v>
      </c>
      <c r="C7" s="113">
        <v>5609967.1100000003</v>
      </c>
      <c r="D7" s="114">
        <v>49892.18</v>
      </c>
      <c r="E7" s="114">
        <v>220143.48</v>
      </c>
      <c r="F7" s="114">
        <v>1204167.83</v>
      </c>
      <c r="G7" s="204">
        <f>SUM(C7:F7)</f>
        <v>7084170.6000000006</v>
      </c>
      <c r="H7" s="115">
        <v>8</v>
      </c>
      <c r="I7" s="109" t="s">
        <v>17</v>
      </c>
      <c r="J7" s="204">
        <f>G7/H7</f>
        <v>885521.32500000007</v>
      </c>
      <c r="K7" s="109">
        <v>1</v>
      </c>
      <c r="L7" s="112" t="s">
        <v>89</v>
      </c>
      <c r="M7" s="113">
        <v>5297076.93</v>
      </c>
      <c r="N7" s="114">
        <v>72740.350000000006</v>
      </c>
      <c r="O7" s="114">
        <v>233278.06</v>
      </c>
      <c r="P7" s="114">
        <v>545223.75</v>
      </c>
      <c r="Q7" s="110">
        <f>SUM(M7:P7)</f>
        <v>6148319.0899999989</v>
      </c>
      <c r="R7" s="115">
        <v>17</v>
      </c>
      <c r="S7" s="109" t="s">
        <v>17</v>
      </c>
      <c r="T7" s="110">
        <f>Q7/R7</f>
        <v>361665.82882352936</v>
      </c>
      <c r="U7" s="205">
        <f>(Q7-G7)*100/G7</f>
        <v>-13.210459810214079</v>
      </c>
      <c r="V7" s="205">
        <f>(H7-R7)*100/H7</f>
        <v>-112.5</v>
      </c>
      <c r="W7" s="206">
        <f>(T7-J7)*100/J7</f>
        <v>-59.157863440100748</v>
      </c>
      <c r="X7" s="57">
        <f>SUM(T7-J7)</f>
        <v>-523855.49617647071</v>
      </c>
      <c r="Y7" s="63"/>
    </row>
    <row r="8" spans="1:25" ht="15.75">
      <c r="A8" s="108"/>
      <c r="B8" s="116" t="s">
        <v>4</v>
      </c>
      <c r="C8" s="111">
        <f t="shared" ref="C8:H8" si="0">SUM(C7:C7)</f>
        <v>5609967.1100000003</v>
      </c>
      <c r="D8" s="111">
        <f t="shared" si="0"/>
        <v>49892.18</v>
      </c>
      <c r="E8" s="111">
        <f t="shared" si="0"/>
        <v>220143.48</v>
      </c>
      <c r="F8" s="111">
        <f t="shared" si="0"/>
        <v>1204167.83</v>
      </c>
      <c r="G8" s="111">
        <f t="shared" si="0"/>
        <v>7084170.6000000006</v>
      </c>
      <c r="H8" s="117">
        <f t="shared" si="0"/>
        <v>8</v>
      </c>
      <c r="I8" s="116" t="s">
        <v>17</v>
      </c>
      <c r="J8" s="111">
        <f>J7</f>
        <v>885521.32500000007</v>
      </c>
      <c r="K8" s="108"/>
      <c r="L8" s="116" t="s">
        <v>4</v>
      </c>
      <c r="M8" s="111">
        <f t="shared" ref="M8:R8" si="1">SUM(M7:M7)</f>
        <v>5297076.93</v>
      </c>
      <c r="N8" s="111">
        <f t="shared" si="1"/>
        <v>72740.350000000006</v>
      </c>
      <c r="O8" s="111">
        <f t="shared" si="1"/>
        <v>233278.06</v>
      </c>
      <c r="P8" s="111">
        <f t="shared" si="1"/>
        <v>545223.75</v>
      </c>
      <c r="Q8" s="111">
        <f t="shared" si="1"/>
        <v>6148319.0899999989</v>
      </c>
      <c r="R8" s="117">
        <f t="shared" si="1"/>
        <v>17</v>
      </c>
      <c r="S8" s="116" t="s">
        <v>17</v>
      </c>
      <c r="T8" s="111">
        <f>T7</f>
        <v>361665.82882352936</v>
      </c>
      <c r="U8" s="205">
        <f>SUM(U7)</f>
        <v>-13.210459810214079</v>
      </c>
      <c r="V8" s="111">
        <f>SUM(V7)</f>
        <v>-112.5</v>
      </c>
      <c r="W8" s="207">
        <f>SUM(W7)</f>
        <v>-59.157863440100748</v>
      </c>
    </row>
    <row r="9" spans="1: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77"/>
      <c r="X9" s="49"/>
    </row>
    <row r="10" spans="1:25" ht="20.25">
      <c r="A10" s="62"/>
      <c r="B10" s="208" t="s">
        <v>92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62"/>
    </row>
    <row r="11" spans="1:25" ht="121.5" customHeight="1">
      <c r="A11" s="62"/>
      <c r="B11" s="269" t="s">
        <v>134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62"/>
      <c r="X11" s="49">
        <f>SUM(Y9*100/J7)</f>
        <v>0</v>
      </c>
    </row>
  </sheetData>
  <mergeCells count="26">
    <mergeCell ref="U3:W3"/>
    <mergeCell ref="W4:W6"/>
    <mergeCell ref="B11:V11"/>
    <mergeCell ref="N4:N6"/>
    <mergeCell ref="A1:V1"/>
    <mergeCell ref="A3:J3"/>
    <mergeCell ref="K3:T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L6"/>
    <mergeCell ref="M4:M6"/>
    <mergeCell ref="U4:U6"/>
    <mergeCell ref="V4:V6"/>
    <mergeCell ref="O4:O6"/>
    <mergeCell ref="P4:P6"/>
    <mergeCell ref="Q4:Q6"/>
    <mergeCell ref="R4:R6"/>
    <mergeCell ref="S4:S6"/>
    <mergeCell ref="T4:T6"/>
  </mergeCells>
  <pageMargins left="0.11811023622047245" right="0.11811023622047245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0000"/>
  </sheetPr>
  <dimension ref="A1:U15"/>
  <sheetViews>
    <sheetView topLeftCell="A4" zoomScale="148" zoomScaleNormal="148" zoomScaleSheetLayoutView="130" workbookViewId="0">
      <selection activeCell="A15" sqref="A15:Q15"/>
    </sheetView>
  </sheetViews>
  <sheetFormatPr defaultColWidth="9" defaultRowHeight="21"/>
  <cols>
    <col min="1" max="1" width="1.85546875" style="1" bestFit="1" customWidth="1"/>
    <col min="2" max="2" width="9.140625" style="1" customWidth="1"/>
    <col min="3" max="3" width="10.5703125" style="1" customWidth="1"/>
    <col min="4" max="4" width="10.5703125" style="48" customWidth="1"/>
    <col min="5" max="5" width="10.5703125" style="1" customWidth="1"/>
    <col min="6" max="6" width="10.5703125" style="48" customWidth="1"/>
    <col min="7" max="7" width="15.7109375" style="1" customWidth="1"/>
    <col min="8" max="8" width="5.140625" style="1" customWidth="1"/>
    <col min="9" max="9" width="7.140625" style="1" customWidth="1"/>
    <col min="10" max="10" width="10.5703125" style="1" customWidth="1"/>
    <col min="11" max="11" width="10.5703125" style="48" customWidth="1"/>
    <col min="12" max="12" width="10.5703125" style="1" customWidth="1"/>
    <col min="13" max="13" width="10.5703125" style="48" customWidth="1"/>
    <col min="14" max="14" width="14.5703125" style="1" customWidth="1"/>
    <col min="15" max="15" width="6.7109375" style="1" bestFit="1" customWidth="1"/>
    <col min="16" max="16" width="7.140625" style="1" customWidth="1"/>
    <col min="17" max="17" width="7.85546875" style="1" customWidth="1"/>
    <col min="18" max="18" width="8.140625" style="1" bestFit="1" customWidth="1"/>
    <col min="19" max="16384" width="9" style="1"/>
  </cols>
  <sheetData>
    <row r="1" spans="1:21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</row>
    <row r="2" spans="1:21">
      <c r="A2" s="178"/>
      <c r="B2" s="178"/>
      <c r="C2" s="178"/>
      <c r="D2" s="178"/>
      <c r="E2" s="178"/>
      <c r="F2" s="178"/>
      <c r="G2" s="178"/>
      <c r="H2" s="179"/>
      <c r="I2" s="178"/>
      <c r="J2" s="178"/>
      <c r="K2" s="178"/>
      <c r="L2" s="178"/>
      <c r="M2" s="178"/>
      <c r="N2" s="178"/>
      <c r="O2" s="180"/>
      <c r="P2" s="180"/>
      <c r="Q2" s="180"/>
    </row>
    <row r="3" spans="1:21">
      <c r="A3" s="303" t="s">
        <v>121</v>
      </c>
      <c r="B3" s="303"/>
      <c r="C3" s="303"/>
      <c r="D3" s="303"/>
      <c r="E3" s="303"/>
      <c r="F3" s="303"/>
      <c r="G3" s="303"/>
      <c r="H3" s="303" t="s">
        <v>137</v>
      </c>
      <c r="I3" s="303"/>
      <c r="J3" s="303"/>
      <c r="K3" s="303"/>
      <c r="L3" s="303"/>
      <c r="M3" s="303"/>
      <c r="N3" s="303"/>
      <c r="O3" s="181"/>
      <c r="P3" s="181"/>
      <c r="Q3" s="181"/>
    </row>
    <row r="4" spans="1:21" ht="12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1"/>
      <c r="P4" s="181"/>
      <c r="Q4" s="181"/>
      <c r="R4" s="126"/>
      <c r="S4" s="126"/>
      <c r="T4" s="126"/>
      <c r="U4" s="126"/>
    </row>
    <row r="5" spans="1:21" s="46" customFormat="1" ht="15.75">
      <c r="A5" s="266" t="s">
        <v>20</v>
      </c>
      <c r="B5" s="272"/>
      <c r="C5" s="275" t="s">
        <v>122</v>
      </c>
      <c r="D5" s="275"/>
      <c r="E5" s="275"/>
      <c r="F5" s="275"/>
      <c r="G5" s="215"/>
      <c r="H5" s="298" t="s">
        <v>20</v>
      </c>
      <c r="I5" s="299"/>
      <c r="J5" s="294" t="s">
        <v>138</v>
      </c>
      <c r="K5" s="294"/>
      <c r="L5" s="294"/>
      <c r="M5" s="294"/>
      <c r="N5" s="183"/>
      <c r="O5" s="184"/>
      <c r="P5" s="185"/>
      <c r="Q5" s="185"/>
      <c r="R5" s="212"/>
      <c r="S5" s="212"/>
      <c r="T5" s="212"/>
      <c r="U5" s="212"/>
    </row>
    <row r="6" spans="1:21" s="46" customFormat="1" ht="15.75">
      <c r="A6" s="272"/>
      <c r="B6" s="272"/>
      <c r="C6" s="301" t="s">
        <v>53</v>
      </c>
      <c r="D6" s="301"/>
      <c r="E6" s="301"/>
      <c r="F6" s="301"/>
      <c r="G6" s="289" t="s">
        <v>41</v>
      </c>
      <c r="H6" s="299"/>
      <c r="I6" s="299"/>
      <c r="J6" s="295" t="s">
        <v>53</v>
      </c>
      <c r="K6" s="295"/>
      <c r="L6" s="295"/>
      <c r="M6" s="295"/>
      <c r="N6" s="296" t="s">
        <v>41</v>
      </c>
      <c r="O6" s="186" t="s">
        <v>55</v>
      </c>
      <c r="P6" s="187" t="s">
        <v>55</v>
      </c>
      <c r="Q6" s="186" t="s">
        <v>41</v>
      </c>
      <c r="R6" s="212"/>
      <c r="S6" s="212"/>
      <c r="T6" s="212"/>
      <c r="U6" s="212"/>
    </row>
    <row r="7" spans="1:21" s="46" customFormat="1" ht="15.75">
      <c r="A7" s="272"/>
      <c r="B7" s="297"/>
      <c r="C7" s="216" t="s">
        <v>24</v>
      </c>
      <c r="D7" s="217" t="s">
        <v>27</v>
      </c>
      <c r="E7" s="217" t="s">
        <v>27</v>
      </c>
      <c r="F7" s="217" t="s">
        <v>46</v>
      </c>
      <c r="G7" s="289"/>
      <c r="H7" s="299"/>
      <c r="I7" s="300"/>
      <c r="J7" s="188" t="s">
        <v>24</v>
      </c>
      <c r="K7" s="189" t="s">
        <v>27</v>
      </c>
      <c r="L7" s="189" t="s">
        <v>27</v>
      </c>
      <c r="M7" s="189" t="s">
        <v>46</v>
      </c>
      <c r="N7" s="296"/>
      <c r="O7" s="186" t="s">
        <v>57</v>
      </c>
      <c r="P7" s="187" t="s">
        <v>58</v>
      </c>
      <c r="Q7" s="187" t="s">
        <v>72</v>
      </c>
      <c r="R7" s="212"/>
      <c r="S7" s="212"/>
      <c r="T7" s="212"/>
      <c r="U7" s="212"/>
    </row>
    <row r="8" spans="1:21" s="46" customFormat="1" ht="15.75">
      <c r="A8" s="272"/>
      <c r="B8" s="297"/>
      <c r="C8" s="218" t="s">
        <v>30</v>
      </c>
      <c r="D8" s="219" t="s">
        <v>67</v>
      </c>
      <c r="E8" s="219" t="s">
        <v>33</v>
      </c>
      <c r="F8" s="219" t="s">
        <v>60</v>
      </c>
      <c r="G8" s="289"/>
      <c r="H8" s="299"/>
      <c r="I8" s="300"/>
      <c r="J8" s="190" t="s">
        <v>30</v>
      </c>
      <c r="K8" s="191" t="s">
        <v>67</v>
      </c>
      <c r="L8" s="191" t="s">
        <v>33</v>
      </c>
      <c r="M8" s="191" t="s">
        <v>60</v>
      </c>
      <c r="N8" s="296"/>
      <c r="O8" s="186" t="s">
        <v>61</v>
      </c>
      <c r="P8" s="187" t="s">
        <v>59</v>
      </c>
      <c r="Q8" s="187" t="s">
        <v>73</v>
      </c>
      <c r="R8" s="212"/>
      <c r="S8" s="212"/>
      <c r="T8" s="212"/>
      <c r="U8" s="212"/>
    </row>
    <row r="9" spans="1:21" s="46" customFormat="1" ht="15.75">
      <c r="A9" s="272"/>
      <c r="B9" s="297"/>
      <c r="C9" s="220" t="s">
        <v>36</v>
      </c>
      <c r="D9" s="221" t="s">
        <v>68</v>
      </c>
      <c r="E9" s="221"/>
      <c r="F9" s="221" t="s">
        <v>62</v>
      </c>
      <c r="G9" s="289"/>
      <c r="H9" s="299"/>
      <c r="I9" s="300"/>
      <c r="J9" s="192" t="s">
        <v>36</v>
      </c>
      <c r="K9" s="193" t="s">
        <v>68</v>
      </c>
      <c r="L9" s="193"/>
      <c r="M9" s="193" t="s">
        <v>62</v>
      </c>
      <c r="N9" s="296"/>
      <c r="O9" s="194"/>
      <c r="P9" s="195"/>
      <c r="Q9" s="195"/>
      <c r="R9" s="212"/>
      <c r="S9" s="212"/>
      <c r="T9" s="212"/>
      <c r="U9" s="212"/>
    </row>
    <row r="10" spans="1:21" s="46" customFormat="1" ht="15.75">
      <c r="A10" s="275" t="s">
        <v>12</v>
      </c>
      <c r="B10" s="275"/>
      <c r="C10" s="222"/>
      <c r="D10" s="222"/>
      <c r="E10" s="222"/>
      <c r="F10" s="223"/>
      <c r="G10" s="108"/>
      <c r="H10" s="294" t="s">
        <v>12</v>
      </c>
      <c r="I10" s="294"/>
      <c r="J10" s="196"/>
      <c r="K10" s="196"/>
      <c r="L10" s="196"/>
      <c r="M10" s="197"/>
      <c r="N10" s="176"/>
      <c r="O10" s="198"/>
      <c r="P10" s="198"/>
      <c r="Q10" s="198"/>
      <c r="R10" s="212"/>
      <c r="S10" s="212"/>
      <c r="T10" s="212"/>
      <c r="U10" s="212"/>
    </row>
    <row r="11" spans="1:21" s="47" customFormat="1" ht="63">
      <c r="A11" s="109">
        <v>1</v>
      </c>
      <c r="B11" s="224" t="s">
        <v>16</v>
      </c>
      <c r="C11" s="110">
        <v>3315117.66</v>
      </c>
      <c r="D11" s="110">
        <v>1078140</v>
      </c>
      <c r="E11" s="110">
        <v>145926</v>
      </c>
      <c r="F11" s="225">
        <v>1210309.6299999999</v>
      </c>
      <c r="G11" s="226">
        <f>SUM(C11:F11)</f>
        <v>5749493.29</v>
      </c>
      <c r="H11" s="174">
        <v>1</v>
      </c>
      <c r="I11" s="199" t="s">
        <v>16</v>
      </c>
      <c r="J11" s="175">
        <v>3584161.52</v>
      </c>
      <c r="K11" s="175">
        <v>850464</v>
      </c>
      <c r="L11" s="175">
        <v>74208</v>
      </c>
      <c r="M11" s="200">
        <f>'ตารางที่ 1'!E31</f>
        <v>551365.55000000005</v>
      </c>
      <c r="N11" s="201">
        <f>SUM(J11:M11)</f>
        <v>5060199.0699999994</v>
      </c>
      <c r="O11" s="202">
        <f>SUM(R11*100/G11)</f>
        <v>-11.988782058392498</v>
      </c>
      <c r="P11" s="202">
        <f>SUM(S11*100/(SUM('ตารางที่ 1'!E10:E12)))</f>
        <v>-18.473177471840163</v>
      </c>
      <c r="Q11" s="202">
        <f>SUM(('ตารางที่ 1'!E37-'ตารางที่ 1'!E19)*100/'ตารางที่ 1'!E19)</f>
        <v>-13.210460073885786</v>
      </c>
      <c r="R11" s="213">
        <f>N11-G11</f>
        <v>-689294.22000000067</v>
      </c>
      <c r="S11" s="213">
        <f>SUM('ตารางที่ 1'!E28:E30)-SUM('ตารางที่ 1'!E10:E12)</f>
        <v>-246557.31000000006</v>
      </c>
      <c r="T11" s="213"/>
      <c r="U11" s="214"/>
    </row>
    <row r="12" spans="1:21" s="46" customFormat="1" ht="15.75">
      <c r="A12" s="275" t="s">
        <v>63</v>
      </c>
      <c r="B12" s="275"/>
      <c r="C12" s="111">
        <f>SUM(C11)</f>
        <v>3315117.66</v>
      </c>
      <c r="D12" s="111">
        <f t="shared" ref="D12:F12" si="0">SUM(D11)</f>
        <v>1078140</v>
      </c>
      <c r="E12" s="111">
        <f t="shared" si="0"/>
        <v>145926</v>
      </c>
      <c r="F12" s="111">
        <f t="shared" si="0"/>
        <v>1210309.6299999999</v>
      </c>
      <c r="G12" s="111">
        <f t="shared" ref="G12" si="1">SUM(G11)</f>
        <v>5749493.29</v>
      </c>
      <c r="H12" s="294" t="s">
        <v>63</v>
      </c>
      <c r="I12" s="294"/>
      <c r="J12" s="177">
        <f>SUM(J11)</f>
        <v>3584161.52</v>
      </c>
      <c r="K12" s="177">
        <f t="shared" ref="K12:N12" si="2">SUM(K11)</f>
        <v>850464</v>
      </c>
      <c r="L12" s="177">
        <f t="shared" si="2"/>
        <v>74208</v>
      </c>
      <c r="M12" s="177">
        <f t="shared" si="2"/>
        <v>551365.55000000005</v>
      </c>
      <c r="N12" s="177">
        <f t="shared" si="2"/>
        <v>5060199.0699999994</v>
      </c>
      <c r="O12" s="177">
        <f t="shared" ref="O12:Q12" si="3">SUM(O11)</f>
        <v>-11.988782058392498</v>
      </c>
      <c r="P12" s="177">
        <f t="shared" si="3"/>
        <v>-18.473177471840163</v>
      </c>
      <c r="Q12" s="177">
        <f t="shared" si="3"/>
        <v>-13.210460073885786</v>
      </c>
      <c r="R12" s="212"/>
      <c r="S12" s="212"/>
      <c r="T12" s="212"/>
      <c r="U12" s="212"/>
    </row>
    <row r="13" spans="1:21">
      <c r="A13" s="101"/>
      <c r="B13" s="101"/>
      <c r="C13" s="102"/>
      <c r="D13" s="103"/>
      <c r="E13" s="102"/>
      <c r="F13" s="103"/>
      <c r="G13" s="102"/>
      <c r="H13" s="101"/>
      <c r="I13" s="101"/>
      <c r="J13" s="104"/>
      <c r="K13" s="105"/>
      <c r="L13" s="104"/>
      <c r="M13" s="105"/>
      <c r="N13" s="106"/>
      <c r="O13" s="102"/>
      <c r="P13" s="102"/>
      <c r="Q13" s="102"/>
      <c r="R13" s="126"/>
      <c r="S13" s="126"/>
      <c r="T13" s="126"/>
      <c r="U13" s="126"/>
    </row>
    <row r="14" spans="1:21">
      <c r="A14" s="302" t="s">
        <v>74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126"/>
      <c r="S14" s="126"/>
      <c r="T14" s="126"/>
      <c r="U14" s="126"/>
    </row>
    <row r="15" spans="1:21" ht="71.25" customHeight="1">
      <c r="A15" s="292" t="s">
        <v>139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126"/>
      <c r="S15" s="126"/>
      <c r="T15" s="126"/>
      <c r="U15" s="126"/>
    </row>
  </sheetData>
  <mergeCells count="17">
    <mergeCell ref="A1:Q1"/>
    <mergeCell ref="A14:Q14"/>
    <mergeCell ref="A3:G3"/>
    <mergeCell ref="H3:N3"/>
    <mergeCell ref="A15:Q15"/>
    <mergeCell ref="A10:B10"/>
    <mergeCell ref="A12:B12"/>
    <mergeCell ref="H12:I12"/>
    <mergeCell ref="G6:G9"/>
    <mergeCell ref="J6:M6"/>
    <mergeCell ref="N6:N9"/>
    <mergeCell ref="H10:I10"/>
    <mergeCell ref="A5:B9"/>
    <mergeCell ref="C5:F5"/>
    <mergeCell ref="H5:I9"/>
    <mergeCell ref="J5:M5"/>
    <mergeCell ref="C6:F6"/>
  </mergeCells>
  <pageMargins left="0.11811023622047245" right="0.11811023622047245" top="0.74803149606299213" bottom="0.74803149606299213" header="0.31496062992125984" footer="0.31496062992125984"/>
  <pageSetup paperSize="9" scale="79" orientation="landscape" r:id="rId1"/>
  <colBreaks count="1" manualBreakCount="1">
    <brk id="20" max="1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0000"/>
  </sheetPr>
  <dimension ref="A1:K15"/>
  <sheetViews>
    <sheetView zoomScale="145" zoomScaleNormal="145" zoomScaleSheetLayoutView="130" workbookViewId="0">
      <selection activeCell="H8" sqref="H8"/>
    </sheetView>
  </sheetViews>
  <sheetFormatPr defaultRowHeight="15"/>
  <cols>
    <col min="1" max="1" width="4.5703125" customWidth="1"/>
    <col min="2" max="2" width="31.28515625" customWidth="1"/>
    <col min="3" max="3" width="14.140625" bestFit="1" customWidth="1"/>
    <col min="4" max="4" width="14.5703125" bestFit="1" customWidth="1"/>
    <col min="5" max="5" width="14.140625" bestFit="1" customWidth="1"/>
    <col min="6" max="6" width="15.7109375" bestFit="1" customWidth="1"/>
    <col min="7" max="7" width="11.85546875" bestFit="1" customWidth="1"/>
    <col min="8" max="8" width="12.28515625" bestFit="1" customWidth="1"/>
    <col min="9" max="9" width="11.85546875" bestFit="1" customWidth="1"/>
    <col min="10" max="10" width="13.28515625" style="53" customWidth="1"/>
  </cols>
  <sheetData>
    <row r="1" spans="1:11" ht="21">
      <c r="A1" s="62"/>
      <c r="B1" s="240" t="s">
        <v>140</v>
      </c>
      <c r="C1" s="240"/>
      <c r="D1" s="240"/>
      <c r="E1" s="240"/>
      <c r="F1" s="240"/>
      <c r="G1" s="240"/>
      <c r="H1" s="240"/>
      <c r="I1" s="240"/>
      <c r="J1" s="95"/>
    </row>
    <row r="2" spans="1:11" ht="21">
      <c r="A2" s="62"/>
      <c r="B2" s="203"/>
      <c r="C2" s="203"/>
      <c r="D2" s="203"/>
      <c r="E2" s="203"/>
      <c r="F2" s="203"/>
      <c r="G2" s="203"/>
      <c r="H2" s="203"/>
      <c r="I2" s="203"/>
      <c r="J2" s="95"/>
    </row>
    <row r="3" spans="1:11" ht="21">
      <c r="A3" s="62"/>
      <c r="B3" s="249" t="s">
        <v>64</v>
      </c>
      <c r="C3" s="247">
        <v>2565</v>
      </c>
      <c r="D3" s="247"/>
      <c r="E3" s="247">
        <v>2566</v>
      </c>
      <c r="F3" s="247"/>
      <c r="G3" s="247" t="s">
        <v>65</v>
      </c>
      <c r="H3" s="247"/>
      <c r="I3" s="247"/>
      <c r="J3" s="95"/>
    </row>
    <row r="4" spans="1:11" ht="21">
      <c r="A4" s="62"/>
      <c r="B4" s="305"/>
      <c r="C4" s="16" t="s">
        <v>54</v>
      </c>
      <c r="D4" s="15" t="s">
        <v>4</v>
      </c>
      <c r="E4" s="16" t="s">
        <v>54</v>
      </c>
      <c r="F4" s="15" t="s">
        <v>4</v>
      </c>
      <c r="G4" s="16" t="s">
        <v>53</v>
      </c>
      <c r="H4" s="16" t="s">
        <v>54</v>
      </c>
      <c r="I4" s="16" t="s">
        <v>41</v>
      </c>
      <c r="J4" s="95"/>
    </row>
    <row r="5" spans="1:11" ht="21">
      <c r="A5" s="62"/>
      <c r="B5" s="306"/>
      <c r="C5" s="227"/>
      <c r="D5" s="227"/>
      <c r="E5" s="227"/>
      <c r="F5" s="227"/>
      <c r="G5" s="18" t="s">
        <v>66</v>
      </c>
      <c r="H5" s="18" t="s">
        <v>66</v>
      </c>
      <c r="I5" s="18" t="s">
        <v>66</v>
      </c>
      <c r="J5" s="95"/>
    </row>
    <row r="6" spans="1:11" ht="21">
      <c r="A6" s="52"/>
      <c r="B6" s="228" t="s">
        <v>69</v>
      </c>
      <c r="C6" s="229">
        <v>491972.8</v>
      </c>
      <c r="D6" s="230">
        <f>SUM(C6:C6)</f>
        <v>491972.8</v>
      </c>
      <c r="E6" s="229">
        <v>493600.36</v>
      </c>
      <c r="F6" s="230">
        <f>SUM(E6:E6)</f>
        <v>493600.36</v>
      </c>
      <c r="G6" s="231">
        <f>SUM(H6*100/C6)</f>
        <v>0.33082316745966395</v>
      </c>
      <c r="H6" s="232">
        <f>SUM(E6-C6)</f>
        <v>1627.5599999999977</v>
      </c>
      <c r="I6" s="232">
        <f>SUM(H6*100/D6)</f>
        <v>0.33082316745966395</v>
      </c>
      <c r="J6" s="233"/>
      <c r="K6" s="52"/>
    </row>
    <row r="7" spans="1:11" ht="21">
      <c r="A7" s="52"/>
      <c r="B7" s="228" t="s">
        <v>70</v>
      </c>
      <c r="C7" s="229">
        <v>842704.52</v>
      </c>
      <c r="D7" s="230">
        <f>SUM(C7:C7)</f>
        <v>842704.52</v>
      </c>
      <c r="E7" s="229">
        <v>594519.65</v>
      </c>
      <c r="F7" s="230">
        <f>SUM(E7:E7)</f>
        <v>594519.65</v>
      </c>
      <c r="G7" s="231">
        <f>SUM(H7*100/C7)</f>
        <v>-29.450995468732028</v>
      </c>
      <c r="H7" s="232">
        <f>SUM(E7-C7)</f>
        <v>-248184.87</v>
      </c>
      <c r="I7" s="232">
        <f>SUM(H7*100/D7)</f>
        <v>-29.450995468732028</v>
      </c>
      <c r="J7" s="233"/>
      <c r="K7" s="52"/>
    </row>
    <row r="8" spans="1:11" ht="21.75" thickBot="1">
      <c r="A8" s="52"/>
      <c r="B8" s="234"/>
      <c r="C8" s="235">
        <f>SUM(C6:C7)</f>
        <v>1334677.32</v>
      </c>
      <c r="D8" s="236">
        <f>SUM(D6:D7)</f>
        <v>1334677.32</v>
      </c>
      <c r="E8" s="235">
        <f>SUM(E6:E7)</f>
        <v>1088120.01</v>
      </c>
      <c r="F8" s="236">
        <f>SUM(F6:F7)</f>
        <v>1088120.01</v>
      </c>
      <c r="G8" s="237"/>
      <c r="H8" s="237"/>
      <c r="I8" s="237"/>
      <c r="J8" s="233"/>
      <c r="K8" s="52"/>
    </row>
    <row r="9" spans="1:11" ht="15.75" thickTop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62" customFormat="1" ht="21">
      <c r="A10" s="52"/>
      <c r="B10" s="238" t="s">
        <v>71</v>
      </c>
      <c r="C10" s="238"/>
      <c r="D10" s="238"/>
      <c r="E10" s="238"/>
      <c r="F10" s="238"/>
      <c r="G10" s="238"/>
      <c r="H10" s="238"/>
      <c r="I10" s="238"/>
      <c r="J10" s="52"/>
      <c r="K10" s="52"/>
    </row>
    <row r="11" spans="1:11" s="62" customFormat="1" ht="21">
      <c r="A11" s="52"/>
      <c r="B11" s="304" t="s">
        <v>123</v>
      </c>
      <c r="C11" s="304"/>
      <c r="D11" s="304"/>
      <c r="E11" s="304"/>
      <c r="F11" s="304"/>
      <c r="G11" s="304"/>
      <c r="H11" s="304"/>
      <c r="I11" s="304"/>
      <c r="J11" s="304"/>
      <c r="K11" s="52"/>
    </row>
    <row r="12" spans="1:11" s="62" customFormat="1" ht="21">
      <c r="A12" s="52"/>
      <c r="B12" s="239"/>
      <c r="C12" s="52"/>
      <c r="D12" s="52"/>
      <c r="E12" s="52"/>
      <c r="F12" s="52"/>
      <c r="G12" s="52"/>
      <c r="H12" s="52"/>
      <c r="I12" s="52"/>
      <c r="J12" s="52"/>
      <c r="K12" s="52"/>
    </row>
    <row r="13" spans="1:11" s="62" customFormat="1" ht="21">
      <c r="A13" s="52"/>
      <c r="B13" s="239"/>
      <c r="C13" s="52"/>
      <c r="D13" s="52"/>
      <c r="E13" s="52"/>
      <c r="F13" s="52"/>
      <c r="G13" s="52"/>
      <c r="H13" s="52"/>
      <c r="I13" s="52"/>
      <c r="J13" s="52"/>
      <c r="K13" s="52"/>
    </row>
    <row r="14" spans="1:1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</row>
  </sheetData>
  <mergeCells count="6">
    <mergeCell ref="B11:J11"/>
    <mergeCell ref="B1:I1"/>
    <mergeCell ref="B3:B5"/>
    <mergeCell ref="C3:D3"/>
    <mergeCell ref="E3:F3"/>
    <mergeCell ref="G3:I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6"/>
  <sheetViews>
    <sheetView zoomScale="130" zoomScaleNormal="130" workbookViewId="0">
      <selection activeCell="H15" sqref="H15"/>
    </sheetView>
  </sheetViews>
  <sheetFormatPr defaultRowHeight="15"/>
  <cols>
    <col min="1" max="1" width="24.42578125" customWidth="1"/>
    <col min="2" max="2" width="18.85546875" customWidth="1"/>
    <col min="3" max="3" width="18.85546875" style="14" customWidth="1"/>
    <col min="4" max="4" width="18.85546875" customWidth="1"/>
  </cols>
  <sheetData>
    <row r="1" spans="1:10" ht="23.25">
      <c r="A1" s="241" t="s">
        <v>18</v>
      </c>
      <c r="B1" s="241"/>
      <c r="C1" s="241"/>
      <c r="D1" s="241"/>
    </row>
    <row r="2" spans="1:10" ht="23.25">
      <c r="A2" s="6"/>
      <c r="B2" s="6"/>
      <c r="C2" s="6"/>
      <c r="D2" s="6"/>
    </row>
    <row r="3" spans="1:10" ht="23.25">
      <c r="A3" s="242" t="s">
        <v>95</v>
      </c>
      <c r="B3" s="242"/>
      <c r="C3" s="242"/>
      <c r="D3" s="242"/>
      <c r="E3" s="7"/>
    </row>
    <row r="4" spans="1:10" ht="23.25">
      <c r="A4" s="242" t="s">
        <v>96</v>
      </c>
      <c r="B4" s="242"/>
      <c r="C4" s="242"/>
      <c r="D4" s="242"/>
      <c r="E4" s="7"/>
    </row>
    <row r="5" spans="1:10" ht="22.5" customHeight="1">
      <c r="A5" s="5"/>
      <c r="B5" s="5"/>
      <c r="C5" s="4"/>
      <c r="D5" s="5"/>
    </row>
    <row r="6" spans="1:10" ht="21">
      <c r="A6" s="11" t="s">
        <v>12</v>
      </c>
      <c r="B6" s="11" t="s">
        <v>13</v>
      </c>
      <c r="C6" s="12" t="s">
        <v>14</v>
      </c>
      <c r="D6" s="11" t="s">
        <v>15</v>
      </c>
    </row>
    <row r="7" spans="1:10" ht="21">
      <c r="A7" s="13" t="s">
        <v>16</v>
      </c>
      <c r="B7" s="10"/>
      <c r="C7" s="9">
        <v>13</v>
      </c>
      <c r="D7" s="8" t="s">
        <v>17</v>
      </c>
    </row>
    <row r="8" spans="1:10">
      <c r="J8" s="54"/>
    </row>
    <row r="12" spans="1:10" ht="23.25">
      <c r="A12" s="242" t="s">
        <v>98</v>
      </c>
      <c r="B12" s="242"/>
      <c r="C12" s="242"/>
      <c r="D12" s="242"/>
      <c r="E12" s="7"/>
    </row>
    <row r="13" spans="1:10" ht="23.25">
      <c r="A13" s="242" t="s">
        <v>97</v>
      </c>
      <c r="B13" s="242"/>
      <c r="C13" s="242"/>
      <c r="D13" s="242"/>
      <c r="E13" s="7"/>
    </row>
    <row r="14" spans="1:10" ht="22.5" customHeight="1">
      <c r="A14" s="3"/>
      <c r="B14" s="3"/>
      <c r="C14" s="3"/>
      <c r="D14" s="3"/>
      <c r="E14" s="7"/>
    </row>
    <row r="15" spans="1:10" ht="21">
      <c r="A15" s="11" t="s">
        <v>12</v>
      </c>
      <c r="B15" s="11" t="s">
        <v>13</v>
      </c>
      <c r="C15" s="12" t="s">
        <v>14</v>
      </c>
      <c r="D15" s="11" t="s">
        <v>15</v>
      </c>
    </row>
    <row r="16" spans="1:10" ht="21">
      <c r="A16" s="13" t="s">
        <v>16</v>
      </c>
      <c r="B16" s="10"/>
      <c r="C16" s="9">
        <v>8</v>
      </c>
      <c r="D16" s="8" t="s">
        <v>17</v>
      </c>
    </row>
  </sheetData>
  <mergeCells count="5">
    <mergeCell ref="A1:D1"/>
    <mergeCell ref="A12:D12"/>
    <mergeCell ref="A13:D13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M25"/>
  <sheetViews>
    <sheetView topLeftCell="A4" zoomScale="120" zoomScaleNormal="120" zoomScaleSheetLayoutView="130" workbookViewId="0">
      <selection activeCell="I21" sqref="I21"/>
    </sheetView>
  </sheetViews>
  <sheetFormatPr defaultRowHeight="15"/>
  <cols>
    <col min="1" max="1" width="2.140625" bestFit="1" customWidth="1"/>
    <col min="2" max="2" width="20" bestFit="1" customWidth="1"/>
    <col min="3" max="3" width="14.5703125" bestFit="1" customWidth="1"/>
    <col min="4" max="6" width="14.5703125" customWidth="1"/>
    <col min="7" max="7" width="14.140625" bestFit="1" customWidth="1"/>
    <col min="8" max="8" width="16.140625" bestFit="1" customWidth="1"/>
    <col min="9" max="11" width="14.5703125" bestFit="1" customWidth="1"/>
    <col min="13" max="13" width="13.28515625" bestFit="1" customWidth="1"/>
  </cols>
  <sheetData>
    <row r="1" spans="1:13" ht="23.25">
      <c r="A1" s="243" t="s">
        <v>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3" ht="21">
      <c r="A2" s="240" t="s">
        <v>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3" ht="21">
      <c r="A3" s="240" t="s">
        <v>97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3" ht="12" customHeight="1">
      <c r="A4" s="119"/>
      <c r="B4" s="119"/>
      <c r="C4" s="119"/>
      <c r="D4" s="119"/>
      <c r="E4" s="119"/>
      <c r="F4" s="119"/>
      <c r="G4" s="52"/>
      <c r="H4" s="52"/>
      <c r="I4" s="52"/>
      <c r="J4" s="52"/>
      <c r="K4" s="52"/>
    </row>
    <row r="5" spans="1:13" ht="21">
      <c r="A5" s="244" t="s">
        <v>20</v>
      </c>
      <c r="B5" s="244"/>
      <c r="C5" s="247" t="s">
        <v>21</v>
      </c>
      <c r="D5" s="247"/>
      <c r="E5" s="247"/>
      <c r="F5" s="247"/>
      <c r="G5" s="247"/>
      <c r="H5" s="247" t="s">
        <v>22</v>
      </c>
      <c r="I5" s="247"/>
      <c r="J5" s="247"/>
      <c r="K5" s="247"/>
    </row>
    <row r="6" spans="1:13" ht="21">
      <c r="A6" s="245"/>
      <c r="B6" s="245"/>
      <c r="C6" s="16" t="s">
        <v>24</v>
      </c>
      <c r="D6" s="16" t="s">
        <v>26</v>
      </c>
      <c r="E6" s="16" t="s">
        <v>27</v>
      </c>
      <c r="F6" s="15" t="s">
        <v>23</v>
      </c>
      <c r="G6" s="16"/>
      <c r="H6" s="16" t="s">
        <v>25</v>
      </c>
      <c r="I6" s="17" t="s">
        <v>56</v>
      </c>
      <c r="J6" s="120"/>
      <c r="K6" s="16" t="s">
        <v>29</v>
      </c>
    </row>
    <row r="7" spans="1:13" ht="21">
      <c r="A7" s="245"/>
      <c r="B7" s="245"/>
      <c r="C7" s="16" t="s">
        <v>30</v>
      </c>
      <c r="D7" s="16" t="s">
        <v>32</v>
      </c>
      <c r="E7" s="16" t="s">
        <v>33</v>
      </c>
      <c r="F7" s="16" t="s">
        <v>28</v>
      </c>
      <c r="G7" s="16" t="s">
        <v>4</v>
      </c>
      <c r="H7" s="16" t="s">
        <v>31</v>
      </c>
      <c r="I7" s="17"/>
      <c r="J7" s="16" t="s">
        <v>4</v>
      </c>
      <c r="K7" s="16" t="s">
        <v>35</v>
      </c>
    </row>
    <row r="8" spans="1:13" ht="21">
      <c r="A8" s="246"/>
      <c r="B8" s="246"/>
      <c r="C8" s="18" t="s">
        <v>36</v>
      </c>
      <c r="D8" s="18"/>
      <c r="E8" s="18"/>
      <c r="F8" s="18" t="s">
        <v>34</v>
      </c>
      <c r="G8" s="18"/>
      <c r="H8" s="18" t="s">
        <v>37</v>
      </c>
      <c r="I8" s="19"/>
      <c r="J8" s="121"/>
      <c r="K8" s="18"/>
    </row>
    <row r="9" spans="1:13" ht="21">
      <c r="A9" s="20"/>
      <c r="B9" s="21" t="s">
        <v>38</v>
      </c>
      <c r="C9" s="16"/>
      <c r="D9" s="16"/>
      <c r="E9" s="16"/>
      <c r="F9" s="16"/>
      <c r="G9" s="16"/>
      <c r="H9" s="16"/>
      <c r="I9" s="17"/>
      <c r="J9" s="120"/>
      <c r="K9" s="16"/>
    </row>
    <row r="10" spans="1:13" s="63" customFormat="1" ht="21">
      <c r="A10" s="156">
        <v>1</v>
      </c>
      <c r="B10" s="22" t="s">
        <v>16</v>
      </c>
      <c r="C10" s="157">
        <v>3315117.66</v>
      </c>
      <c r="D10" s="158">
        <v>1078140</v>
      </c>
      <c r="E10" s="158">
        <v>145926</v>
      </c>
      <c r="F10" s="158">
        <v>1210309.6299999999</v>
      </c>
      <c r="G10" s="23">
        <f>SUM(C10:F10)</f>
        <v>5749493.29</v>
      </c>
      <c r="H10" s="158">
        <v>491972.8</v>
      </c>
      <c r="I10" s="159">
        <v>842704.52</v>
      </c>
      <c r="J10" s="23">
        <f>SUM(H10:I10)</f>
        <v>1334677.32</v>
      </c>
      <c r="K10" s="23">
        <f>SUM(J10,G10)</f>
        <v>7084170.6100000003</v>
      </c>
      <c r="M10" s="76"/>
    </row>
    <row r="11" spans="1:13" s="63" customFormat="1" ht="21.75" thickBot="1">
      <c r="A11" s="24"/>
      <c r="B11" s="25"/>
      <c r="C11" s="27">
        <f>SUM(C10:C10)</f>
        <v>3315117.66</v>
      </c>
      <c r="D11" s="51">
        <f>SUM(D10:D10)</f>
        <v>1078140</v>
      </c>
      <c r="E11" s="51">
        <f>SUM(E10:E10)</f>
        <v>145926</v>
      </c>
      <c r="F11" s="27">
        <f>SUM(F10:F10)</f>
        <v>1210309.6299999999</v>
      </c>
      <c r="G11" s="26">
        <f>SUM(C11:F11)</f>
        <v>5749493.29</v>
      </c>
      <c r="H11" s="51">
        <f t="shared" ref="H11:J11" si="0">SUM(H10:H10)</f>
        <v>491972.8</v>
      </c>
      <c r="I11" s="27">
        <f t="shared" si="0"/>
        <v>842704.52</v>
      </c>
      <c r="J11" s="27">
        <f t="shared" si="0"/>
        <v>1334677.32</v>
      </c>
      <c r="K11" s="27">
        <f>SUM(K10:K10)</f>
        <v>7084170.6100000003</v>
      </c>
    </row>
    <row r="12" spans="1:13" s="63" customFormat="1" ht="15.75" thickTop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3" s="63" customFormat="1" ht="21">
      <c r="A13" s="240" t="s">
        <v>125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3" s="63" customFormat="1" ht="21">
      <c r="A14" s="240" t="s">
        <v>126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3" s="63" customFormat="1" ht="12" customHeight="1">
      <c r="A15" s="152"/>
      <c r="B15" s="152"/>
      <c r="C15" s="152"/>
      <c r="D15" s="152"/>
      <c r="E15" s="152"/>
      <c r="F15" s="152"/>
      <c r="G15" s="62"/>
      <c r="H15" s="62"/>
      <c r="I15" s="62"/>
      <c r="J15" s="62"/>
      <c r="K15" s="62"/>
    </row>
    <row r="16" spans="1:13" s="63" customFormat="1" ht="21">
      <c r="A16" s="244" t="s">
        <v>20</v>
      </c>
      <c r="B16" s="244"/>
      <c r="C16" s="247" t="s">
        <v>21</v>
      </c>
      <c r="D16" s="247"/>
      <c r="E16" s="247"/>
      <c r="F16" s="247"/>
      <c r="G16" s="247"/>
      <c r="H16" s="247" t="s">
        <v>22</v>
      </c>
      <c r="I16" s="247"/>
      <c r="J16" s="247"/>
      <c r="K16" s="247"/>
    </row>
    <row r="17" spans="1:13" s="63" customFormat="1" ht="21">
      <c r="A17" s="245"/>
      <c r="B17" s="245"/>
      <c r="C17" s="16" t="s">
        <v>24</v>
      </c>
      <c r="D17" s="16" t="s">
        <v>26</v>
      </c>
      <c r="E17" s="16" t="s">
        <v>27</v>
      </c>
      <c r="F17" s="15" t="s">
        <v>23</v>
      </c>
      <c r="G17" s="16"/>
      <c r="H17" s="16" t="s">
        <v>25</v>
      </c>
      <c r="I17" s="17" t="s">
        <v>56</v>
      </c>
      <c r="J17" s="120"/>
      <c r="K17" s="16" t="s">
        <v>29</v>
      </c>
    </row>
    <row r="18" spans="1:13" s="63" customFormat="1" ht="21">
      <c r="A18" s="245"/>
      <c r="B18" s="245"/>
      <c r="C18" s="16" t="s">
        <v>30</v>
      </c>
      <c r="D18" s="16" t="s">
        <v>32</v>
      </c>
      <c r="E18" s="16" t="s">
        <v>33</v>
      </c>
      <c r="F18" s="16" t="s">
        <v>28</v>
      </c>
      <c r="G18" s="16" t="s">
        <v>4</v>
      </c>
      <c r="H18" s="16" t="s">
        <v>31</v>
      </c>
      <c r="I18" s="17"/>
      <c r="J18" s="16" t="s">
        <v>4</v>
      </c>
      <c r="K18" s="16" t="s">
        <v>35</v>
      </c>
    </row>
    <row r="19" spans="1:13" s="63" customFormat="1" ht="21">
      <c r="A19" s="246"/>
      <c r="B19" s="246"/>
      <c r="C19" s="18" t="s">
        <v>36</v>
      </c>
      <c r="D19" s="18"/>
      <c r="E19" s="18"/>
      <c r="F19" s="18" t="s">
        <v>34</v>
      </c>
      <c r="G19" s="18"/>
      <c r="H19" s="18" t="s">
        <v>37</v>
      </c>
      <c r="I19" s="19"/>
      <c r="J19" s="121"/>
      <c r="K19" s="18"/>
    </row>
    <row r="20" spans="1:13" s="63" customFormat="1" ht="21">
      <c r="A20" s="20"/>
      <c r="B20" s="21" t="s">
        <v>38</v>
      </c>
      <c r="C20" s="16"/>
      <c r="D20" s="16"/>
      <c r="E20" s="16"/>
      <c r="F20" s="16"/>
      <c r="G20" s="16"/>
      <c r="H20" s="16"/>
      <c r="I20" s="154"/>
      <c r="J20" s="155"/>
      <c r="K20" s="153"/>
    </row>
    <row r="21" spans="1:13" s="63" customFormat="1" ht="21">
      <c r="A21" s="156">
        <v>1</v>
      </c>
      <c r="B21" s="22" t="s">
        <v>16</v>
      </c>
      <c r="C21" s="157">
        <v>3584161.52</v>
      </c>
      <c r="D21" s="158">
        <v>850464</v>
      </c>
      <c r="E21" s="158">
        <v>74208</v>
      </c>
      <c r="F21" s="158">
        <v>551365.55000000005</v>
      </c>
      <c r="G21" s="23">
        <f>SUM(C21:F21)</f>
        <v>5060199.0699999994</v>
      </c>
      <c r="H21" s="158">
        <v>493600.36</v>
      </c>
      <c r="I21" s="159">
        <v>594519.65</v>
      </c>
      <c r="J21" s="23">
        <f>SUM(H21:I21)</f>
        <v>1088120.01</v>
      </c>
      <c r="K21" s="23">
        <f>SUM(J21,G21)</f>
        <v>6148319.0799999991</v>
      </c>
      <c r="M21" s="76"/>
    </row>
    <row r="22" spans="1:13" s="52" customFormat="1" ht="21.75" thickBot="1">
      <c r="A22" s="24"/>
      <c r="B22" s="25"/>
      <c r="C22" s="27">
        <f>SUM(C21:C21)</f>
        <v>3584161.52</v>
      </c>
      <c r="D22" s="51">
        <f>SUM(D21:D21)</f>
        <v>850464</v>
      </c>
      <c r="E22" s="51">
        <f>SUM(E21:E21)</f>
        <v>74208</v>
      </c>
      <c r="F22" s="27">
        <f t="shared" ref="F22" si="1">SUM(F21:F21)</f>
        <v>551365.55000000005</v>
      </c>
      <c r="G22" s="26">
        <f>SUM(C22:F22)</f>
        <v>5060199.0699999994</v>
      </c>
      <c r="H22" s="51">
        <f t="shared" ref="H22:K22" si="2">SUM(H21:H21)</f>
        <v>493600.36</v>
      </c>
      <c r="I22" s="27">
        <f t="shared" si="2"/>
        <v>594519.65</v>
      </c>
      <c r="J22" s="27">
        <f t="shared" si="2"/>
        <v>1088120.01</v>
      </c>
      <c r="K22" s="27">
        <f t="shared" si="2"/>
        <v>6148319.0799999991</v>
      </c>
    </row>
    <row r="23" spans="1:13" ht="15.75" thickTop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3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</sheetData>
  <mergeCells count="11">
    <mergeCell ref="A13:K13"/>
    <mergeCell ref="A14:K14"/>
    <mergeCell ref="A16:B19"/>
    <mergeCell ref="C16:G16"/>
    <mergeCell ref="H16:K16"/>
    <mergeCell ref="A1:K1"/>
    <mergeCell ref="A5:B8"/>
    <mergeCell ref="C5:G5"/>
    <mergeCell ref="H5:K5"/>
    <mergeCell ref="A2:K2"/>
    <mergeCell ref="A3:K3"/>
  </mergeCells>
  <pageMargins left="0.31496062992125984" right="0.11811023622047245" top="0.35433070866141736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M23"/>
  <sheetViews>
    <sheetView zoomScale="124" zoomScaleNormal="124" zoomScaleSheetLayoutView="130" workbookViewId="0">
      <selection activeCell="F23" sqref="F23"/>
    </sheetView>
  </sheetViews>
  <sheetFormatPr defaultRowHeight="15"/>
  <cols>
    <col min="1" max="1" width="39.28515625" customWidth="1"/>
    <col min="2" max="2" width="15.42578125" bestFit="1" customWidth="1"/>
    <col min="3" max="3" width="11.28515625" style="50" customWidth="1"/>
    <col min="4" max="4" width="12.7109375" bestFit="1" customWidth="1"/>
    <col min="5" max="5" width="14.5703125" bestFit="1" customWidth="1"/>
    <col min="6" max="6" width="14.85546875" customWidth="1"/>
    <col min="7" max="7" width="9.42578125" customWidth="1"/>
    <col min="8" max="8" width="9.85546875" customWidth="1"/>
    <col min="9" max="9" width="14.5703125" customWidth="1"/>
    <col min="10" max="10" width="9.7109375" hidden="1" customWidth="1"/>
    <col min="12" max="12" width="13.28515625" customWidth="1"/>
    <col min="13" max="13" width="23.7109375" customWidth="1"/>
  </cols>
  <sheetData>
    <row r="1" spans="1:11" ht="23.25">
      <c r="A1" s="241" t="s">
        <v>128</v>
      </c>
      <c r="B1" s="241"/>
      <c r="C1" s="241"/>
      <c r="D1" s="241"/>
      <c r="E1" s="241"/>
      <c r="F1" s="241"/>
      <c r="G1" s="241"/>
      <c r="H1" s="241"/>
      <c r="I1" s="241"/>
    </row>
    <row r="2" spans="1:11" ht="21">
      <c r="A2" s="248" t="s">
        <v>98</v>
      </c>
      <c r="B2" s="248"/>
      <c r="C2" s="248"/>
      <c r="D2" s="248"/>
      <c r="E2" s="248"/>
      <c r="F2" s="248"/>
      <c r="G2" s="248"/>
      <c r="H2" s="248"/>
      <c r="I2" s="248"/>
      <c r="J2" s="62"/>
      <c r="K2" s="62"/>
    </row>
    <row r="3" spans="1:11" ht="21">
      <c r="A3" s="248" t="s">
        <v>97</v>
      </c>
      <c r="B3" s="248"/>
      <c r="C3" s="248"/>
      <c r="D3" s="248"/>
      <c r="E3" s="248"/>
      <c r="F3" s="248"/>
      <c r="G3" s="248"/>
      <c r="H3" s="248"/>
      <c r="I3" s="248"/>
      <c r="J3" s="62"/>
      <c r="K3" s="62"/>
    </row>
    <row r="4" spans="1:11" ht="21">
      <c r="A4" s="249" t="s">
        <v>13</v>
      </c>
      <c r="B4" s="15" t="s">
        <v>39</v>
      </c>
      <c r="C4" s="160" t="s">
        <v>40</v>
      </c>
      <c r="D4" s="251" t="s">
        <v>3</v>
      </c>
      <c r="E4" s="15" t="s">
        <v>23</v>
      </c>
      <c r="F4" s="249" t="s">
        <v>41</v>
      </c>
      <c r="G4" s="249" t="s">
        <v>14</v>
      </c>
      <c r="H4" s="249" t="s">
        <v>15</v>
      </c>
      <c r="I4" s="249" t="s">
        <v>42</v>
      </c>
      <c r="J4" s="62"/>
      <c r="K4" s="62"/>
    </row>
    <row r="5" spans="1:11" ht="21">
      <c r="A5" s="250"/>
      <c r="B5" s="18" t="s">
        <v>43</v>
      </c>
      <c r="C5" s="161" t="s">
        <v>43</v>
      </c>
      <c r="D5" s="252"/>
      <c r="E5" s="18" t="s">
        <v>28</v>
      </c>
      <c r="F5" s="250"/>
      <c r="G5" s="250"/>
      <c r="H5" s="250"/>
      <c r="I5" s="250"/>
      <c r="J5" s="62"/>
      <c r="K5" s="62"/>
    </row>
    <row r="6" spans="1:11" ht="21">
      <c r="A6" s="162" t="s">
        <v>44</v>
      </c>
      <c r="B6" s="29"/>
      <c r="C6" s="163"/>
      <c r="D6" s="23"/>
      <c r="E6" s="23"/>
      <c r="F6" s="23"/>
      <c r="G6" s="29"/>
      <c r="H6" s="39"/>
      <c r="I6" s="29"/>
      <c r="J6" s="62"/>
      <c r="K6" s="62"/>
    </row>
    <row r="7" spans="1:11" ht="21">
      <c r="A7" s="29" t="s">
        <v>45</v>
      </c>
      <c r="B7" s="164">
        <v>5609967.1100000003</v>
      </c>
      <c r="C7" s="165">
        <v>49892.18</v>
      </c>
      <c r="D7" s="165">
        <v>220143.48</v>
      </c>
      <c r="E7" s="165">
        <v>1204167.83</v>
      </c>
      <c r="F7" s="165">
        <f>SUM(B7:E7)</f>
        <v>7084170.6000000006</v>
      </c>
      <c r="G7" s="32">
        <v>8</v>
      </c>
      <c r="H7" s="39" t="s">
        <v>17</v>
      </c>
      <c r="I7" s="82">
        <f>SUM(F7/G7)</f>
        <v>885521.32500000007</v>
      </c>
      <c r="J7" s="62"/>
      <c r="K7" s="62"/>
    </row>
    <row r="8" spans="1:11" ht="21">
      <c r="A8" s="29"/>
      <c r="B8" s="82"/>
      <c r="C8" s="163"/>
      <c r="D8" s="23"/>
      <c r="E8" s="23"/>
      <c r="F8" s="23"/>
      <c r="G8" s="32"/>
      <c r="H8" s="39"/>
      <c r="I8" s="82"/>
      <c r="J8" s="62"/>
      <c r="K8" s="62"/>
    </row>
    <row r="9" spans="1:11" ht="21">
      <c r="A9" s="29"/>
      <c r="B9" s="82"/>
      <c r="C9" s="163"/>
      <c r="D9" s="23"/>
      <c r="E9" s="23"/>
      <c r="F9" s="23"/>
      <c r="G9" s="32"/>
      <c r="H9" s="39"/>
      <c r="I9" s="82"/>
      <c r="J9" s="62"/>
      <c r="K9" s="62"/>
    </row>
    <row r="10" spans="1:11" ht="21">
      <c r="A10" s="29"/>
      <c r="B10" s="82"/>
      <c r="C10" s="163"/>
      <c r="D10" s="23"/>
      <c r="E10" s="23"/>
      <c r="F10" s="23"/>
      <c r="G10" s="32"/>
      <c r="H10" s="39"/>
      <c r="I10" s="82"/>
      <c r="J10" s="62"/>
      <c r="K10" s="62"/>
    </row>
    <row r="11" spans="1:11" ht="21.75" thickBot="1">
      <c r="A11" s="166" t="s">
        <v>4</v>
      </c>
      <c r="B11" s="167">
        <f>SUM(B7:B10)</f>
        <v>5609967.1100000003</v>
      </c>
      <c r="C11" s="27">
        <f t="shared" ref="C11:E11" si="0">SUM(C7:C10)</f>
        <v>49892.18</v>
      </c>
      <c r="D11" s="167">
        <f t="shared" si="0"/>
        <v>220143.48</v>
      </c>
      <c r="E11" s="167">
        <f t="shared" si="0"/>
        <v>1204167.83</v>
      </c>
      <c r="F11" s="167">
        <f>SUM(F7:F10)</f>
        <v>7084170.6000000006</v>
      </c>
      <c r="G11" s="168">
        <f>SUM(G7:G10)</f>
        <v>8</v>
      </c>
      <c r="H11" s="166" t="s">
        <v>17</v>
      </c>
      <c r="I11" s="167">
        <f>SUM(I7:I10)</f>
        <v>885521.32500000007</v>
      </c>
      <c r="J11" s="77" t="e">
        <f>I7-#REF!</f>
        <v>#REF!</v>
      </c>
      <c r="K11" s="62"/>
    </row>
    <row r="12" spans="1:11" ht="15.75" thickTop="1">
      <c r="A12" s="62"/>
      <c r="B12" s="62"/>
      <c r="C12" s="78"/>
      <c r="D12" s="62"/>
      <c r="E12" s="62"/>
      <c r="F12" s="62"/>
      <c r="G12" s="62"/>
      <c r="H12" s="62"/>
      <c r="I12" s="62"/>
      <c r="J12" s="62"/>
      <c r="K12" s="62"/>
    </row>
    <row r="13" spans="1:11" ht="21">
      <c r="A13" s="248" t="s">
        <v>125</v>
      </c>
      <c r="B13" s="248"/>
      <c r="C13" s="248"/>
      <c r="D13" s="248"/>
      <c r="E13" s="248"/>
      <c r="F13" s="248"/>
      <c r="G13" s="248"/>
      <c r="H13" s="248"/>
      <c r="I13" s="248"/>
      <c r="J13" s="62"/>
      <c r="K13" s="62"/>
    </row>
    <row r="14" spans="1:11" ht="21">
      <c r="A14" s="248" t="s">
        <v>126</v>
      </c>
      <c r="B14" s="248"/>
      <c r="C14" s="248"/>
      <c r="D14" s="248"/>
      <c r="E14" s="248"/>
      <c r="F14" s="248"/>
      <c r="G14" s="248"/>
      <c r="H14" s="248"/>
      <c r="I14" s="248"/>
      <c r="J14" s="62"/>
      <c r="K14" s="62"/>
    </row>
    <row r="15" spans="1:11" ht="21">
      <c r="A15" s="249" t="s">
        <v>13</v>
      </c>
      <c r="B15" s="15" t="s">
        <v>39</v>
      </c>
      <c r="C15" s="160" t="s">
        <v>40</v>
      </c>
      <c r="D15" s="251" t="s">
        <v>3</v>
      </c>
      <c r="E15" s="15" t="s">
        <v>23</v>
      </c>
      <c r="F15" s="249" t="s">
        <v>41</v>
      </c>
      <c r="G15" s="249" t="s">
        <v>14</v>
      </c>
      <c r="H15" s="249" t="s">
        <v>15</v>
      </c>
      <c r="I15" s="249" t="s">
        <v>42</v>
      </c>
      <c r="J15" s="62"/>
      <c r="K15" s="62"/>
    </row>
    <row r="16" spans="1:11" ht="21">
      <c r="A16" s="250"/>
      <c r="B16" s="18" t="s">
        <v>43</v>
      </c>
      <c r="C16" s="161" t="s">
        <v>43</v>
      </c>
      <c r="D16" s="252"/>
      <c r="E16" s="18" t="s">
        <v>28</v>
      </c>
      <c r="F16" s="250"/>
      <c r="G16" s="250"/>
      <c r="H16" s="250"/>
      <c r="I16" s="250"/>
      <c r="J16" s="62"/>
      <c r="K16" s="62"/>
    </row>
    <row r="17" spans="1:13" ht="21">
      <c r="A17" s="162" t="s">
        <v>44</v>
      </c>
      <c r="B17" s="170"/>
      <c r="C17" s="172"/>
      <c r="D17" s="165"/>
      <c r="E17" s="165"/>
      <c r="F17" s="165"/>
      <c r="G17" s="29"/>
      <c r="H17" s="39"/>
      <c r="I17" s="29"/>
      <c r="J17" s="62"/>
      <c r="K17" s="62"/>
      <c r="L17" s="100" t="s">
        <v>39</v>
      </c>
      <c r="M17" s="100" t="s">
        <v>23</v>
      </c>
    </row>
    <row r="18" spans="1:13" ht="21">
      <c r="A18" s="28" t="s">
        <v>45</v>
      </c>
      <c r="B18" s="171">
        <v>5297076.93</v>
      </c>
      <c r="C18" s="173">
        <v>72740.350000000006</v>
      </c>
      <c r="D18" s="165">
        <v>233278.06</v>
      </c>
      <c r="E18" s="165">
        <v>545223.75</v>
      </c>
      <c r="F18" s="165">
        <f>SUM(B18:E18)</f>
        <v>6148319.0899999989</v>
      </c>
      <c r="G18" s="32">
        <v>17</v>
      </c>
      <c r="H18" s="39" t="s">
        <v>17</v>
      </c>
      <c r="I18" s="82">
        <f>SUM(F18/G18)</f>
        <v>361665.82882352936</v>
      </c>
      <c r="J18" s="62"/>
      <c r="K18" s="62"/>
      <c r="L18" s="100" t="s">
        <v>118</v>
      </c>
      <c r="M18" s="100" t="s">
        <v>119</v>
      </c>
    </row>
    <row r="19" spans="1:13" ht="21">
      <c r="A19" s="29"/>
      <c r="B19" s="164"/>
      <c r="C19" s="172"/>
      <c r="D19" s="165"/>
      <c r="E19" s="165"/>
      <c r="F19" s="165"/>
      <c r="G19" s="32"/>
      <c r="H19" s="39"/>
      <c r="I19" s="82"/>
      <c r="J19" s="62"/>
      <c r="K19" s="62"/>
    </row>
    <row r="20" spans="1:13" ht="21">
      <c r="A20" s="29"/>
      <c r="B20" s="82"/>
      <c r="C20" s="163"/>
      <c r="D20" s="23"/>
      <c r="E20" s="23"/>
      <c r="F20" s="23"/>
      <c r="G20" s="32"/>
      <c r="H20" s="39"/>
      <c r="I20" s="82"/>
      <c r="J20" s="62"/>
      <c r="K20" s="62"/>
      <c r="L20" t="s">
        <v>129</v>
      </c>
    </row>
    <row r="21" spans="1:13" ht="21">
      <c r="A21" s="29"/>
      <c r="B21" s="82"/>
      <c r="C21" s="163"/>
      <c r="D21" s="23"/>
      <c r="E21" s="23"/>
      <c r="F21" s="23"/>
      <c r="G21" s="32"/>
      <c r="H21" s="39"/>
      <c r="I21" s="82"/>
      <c r="J21" s="62"/>
      <c r="K21" s="62"/>
    </row>
    <row r="22" spans="1:13" ht="21.75" thickBot="1">
      <c r="A22" s="166" t="s">
        <v>4</v>
      </c>
      <c r="B22" s="167">
        <f>SUM(B18:B21)</f>
        <v>5297076.93</v>
      </c>
      <c r="C22" s="27">
        <f t="shared" ref="C22:E22" si="1">SUM(C18:C21)</f>
        <v>72740.350000000006</v>
      </c>
      <c r="D22" s="167">
        <f t="shared" si="1"/>
        <v>233278.06</v>
      </c>
      <c r="E22" s="167">
        <f t="shared" si="1"/>
        <v>545223.75</v>
      </c>
      <c r="F22" s="167">
        <f>SUM(F18:F21)</f>
        <v>6148319.0899999989</v>
      </c>
      <c r="G22" s="168">
        <f>SUM(G18:G21)</f>
        <v>17</v>
      </c>
      <c r="H22" s="166" t="s">
        <v>17</v>
      </c>
      <c r="I22" s="167">
        <f>SUM(I18:I21)</f>
        <v>361665.82882352936</v>
      </c>
      <c r="J22" s="77" t="e">
        <f>I18-#REF!</f>
        <v>#REF!</v>
      </c>
      <c r="K22" s="62"/>
    </row>
    <row r="23" spans="1:13" ht="15.75" thickTop="1">
      <c r="A23" s="62"/>
      <c r="B23" s="62"/>
      <c r="C23" s="78"/>
      <c r="D23" s="62"/>
      <c r="E23" s="62"/>
      <c r="F23" s="62"/>
      <c r="G23" s="62"/>
      <c r="H23" s="62"/>
      <c r="I23" s="62"/>
      <c r="J23" s="62"/>
      <c r="K23" s="62"/>
    </row>
  </sheetData>
  <mergeCells count="17">
    <mergeCell ref="I15:I16"/>
    <mergeCell ref="A15:A16"/>
    <mergeCell ref="D15:D16"/>
    <mergeCell ref="F15:F16"/>
    <mergeCell ref="G15:G16"/>
    <mergeCell ref="H15:H16"/>
    <mergeCell ref="A1:I1"/>
    <mergeCell ref="A2:I2"/>
    <mergeCell ref="A13:I13"/>
    <mergeCell ref="A14:I14"/>
    <mergeCell ref="A3:I3"/>
    <mergeCell ref="A4:A5"/>
    <mergeCell ref="D4:D5"/>
    <mergeCell ref="F4:F5"/>
    <mergeCell ref="G4:G5"/>
    <mergeCell ref="H4:H5"/>
    <mergeCell ref="I4:I5"/>
  </mergeCells>
  <pageMargins left="0.51181102362204722" right="0.51181102362204722" top="0.35433070866141736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0"/>
  <sheetViews>
    <sheetView workbookViewId="0">
      <selection activeCell="G26" sqref="G26"/>
    </sheetView>
  </sheetViews>
  <sheetFormatPr defaultRowHeight="15"/>
  <cols>
    <col min="1" max="1" width="3.28515625" customWidth="1"/>
    <col min="2" max="2" width="25.140625" customWidth="1"/>
    <col min="3" max="7" width="19.7109375" customWidth="1"/>
  </cols>
  <sheetData>
    <row r="1" spans="1:7" ht="33.75" customHeight="1">
      <c r="A1" s="243" t="s">
        <v>47</v>
      </c>
      <c r="B1" s="243"/>
      <c r="C1" s="243"/>
      <c r="D1" s="243"/>
      <c r="E1" s="243"/>
      <c r="F1" s="243"/>
      <c r="G1" s="243"/>
    </row>
    <row r="2" spans="1:7" ht="21">
      <c r="A2" s="258" t="s">
        <v>93</v>
      </c>
      <c r="B2" s="258"/>
      <c r="C2" s="258"/>
      <c r="D2" s="258"/>
      <c r="E2" s="258"/>
      <c r="F2" s="258"/>
      <c r="G2" s="258"/>
    </row>
    <row r="3" spans="1:7" ht="21">
      <c r="A3" s="259" t="s">
        <v>94</v>
      </c>
      <c r="B3" s="259"/>
      <c r="C3" s="259"/>
      <c r="D3" s="259"/>
      <c r="E3" s="259"/>
      <c r="F3" s="259"/>
      <c r="G3" s="259"/>
    </row>
    <row r="4" spans="1:7" ht="21">
      <c r="A4" s="247" t="s">
        <v>12</v>
      </c>
      <c r="B4" s="247"/>
      <c r="C4" s="11" t="s">
        <v>1</v>
      </c>
      <c r="D4" s="11" t="s">
        <v>2</v>
      </c>
      <c r="E4" s="11" t="s">
        <v>3</v>
      </c>
      <c r="F4" s="11" t="s">
        <v>46</v>
      </c>
      <c r="G4" s="11" t="s">
        <v>4</v>
      </c>
    </row>
    <row r="5" spans="1:7" ht="21">
      <c r="A5" s="69">
        <v>1</v>
      </c>
      <c r="B5" s="70" t="s">
        <v>16</v>
      </c>
      <c r="C5" s="67">
        <f>'ตารางที่ 1'!B19-'ตารางที่ 1'!B13</f>
        <v>5609967.1199999992</v>
      </c>
      <c r="D5" s="68">
        <v>46062.98</v>
      </c>
      <c r="E5" s="68">
        <v>238444.47</v>
      </c>
      <c r="F5" s="68">
        <v>384502.86</v>
      </c>
      <c r="G5" s="65">
        <f>SUM(C5:F5)</f>
        <v>6278977.4299999997</v>
      </c>
    </row>
    <row r="6" spans="1:7" ht="21">
      <c r="A6" s="69"/>
      <c r="B6" s="71"/>
      <c r="C6" s="65"/>
      <c r="D6" s="65"/>
      <c r="E6" s="65"/>
      <c r="F6" s="72"/>
      <c r="G6" s="65"/>
    </row>
    <row r="7" spans="1:7" ht="21">
      <c r="A7" s="73"/>
      <c r="B7" s="71"/>
      <c r="C7" s="64"/>
      <c r="D7" s="64"/>
      <c r="E7" s="64"/>
      <c r="F7" s="74"/>
      <c r="G7" s="64"/>
    </row>
    <row r="8" spans="1:7" ht="21">
      <c r="A8" s="73"/>
      <c r="B8" s="71"/>
      <c r="C8" s="64"/>
      <c r="D8" s="64"/>
      <c r="E8" s="64"/>
      <c r="F8" s="64"/>
      <c r="G8" s="64"/>
    </row>
    <row r="9" spans="1:7" ht="21">
      <c r="A9" s="73"/>
      <c r="B9" s="71"/>
      <c r="C9" s="64"/>
      <c r="D9" s="64"/>
      <c r="E9" s="64"/>
      <c r="F9" s="64"/>
      <c r="G9" s="64"/>
    </row>
    <row r="10" spans="1:7" ht="21">
      <c r="A10" s="256" t="s">
        <v>4</v>
      </c>
      <c r="B10" s="257"/>
      <c r="C10" s="75">
        <f>SUM(C5:C9)</f>
        <v>5609967.1199999992</v>
      </c>
      <c r="D10" s="66">
        <f>SUM(D5:D9)</f>
        <v>46062.98</v>
      </c>
      <c r="E10" s="75">
        <f>SUM(E5:E6)</f>
        <v>238444.47</v>
      </c>
      <c r="F10" s="75">
        <f>SUM(F5:F9)</f>
        <v>384502.86</v>
      </c>
      <c r="G10" s="75">
        <f>SUM(G5:G6)</f>
        <v>6278977.4299999997</v>
      </c>
    </row>
    <row r="11" spans="1:7">
      <c r="A11" s="63"/>
      <c r="B11" s="63"/>
      <c r="C11" s="63"/>
      <c r="D11" s="63"/>
      <c r="E11" s="63"/>
      <c r="F11" s="63"/>
      <c r="G11" s="63"/>
    </row>
    <row r="12" spans="1:7" ht="21">
      <c r="A12" s="258" t="s">
        <v>95</v>
      </c>
      <c r="B12" s="258"/>
      <c r="C12" s="258"/>
      <c r="D12" s="258"/>
      <c r="E12" s="258"/>
      <c r="F12" s="258"/>
      <c r="G12" s="258"/>
    </row>
    <row r="13" spans="1:7" ht="21">
      <c r="A13" s="259" t="s">
        <v>96</v>
      </c>
      <c r="B13" s="259"/>
      <c r="C13" s="259"/>
      <c r="D13" s="259"/>
      <c r="E13" s="259"/>
      <c r="F13" s="259"/>
      <c r="G13" s="259"/>
    </row>
    <row r="14" spans="1:7" ht="21">
      <c r="A14" s="253" t="s">
        <v>12</v>
      </c>
      <c r="B14" s="253"/>
      <c r="C14" s="56" t="s">
        <v>1</v>
      </c>
      <c r="D14" s="56" t="s">
        <v>2</v>
      </c>
      <c r="E14" s="56" t="s">
        <v>3</v>
      </c>
      <c r="F14" s="56" t="s">
        <v>46</v>
      </c>
      <c r="G14" s="56" t="s">
        <v>4</v>
      </c>
    </row>
    <row r="15" spans="1:7" ht="21">
      <c r="A15" s="69">
        <v>1</v>
      </c>
      <c r="B15" s="70" t="s">
        <v>16</v>
      </c>
      <c r="C15" s="67">
        <f>'ตารางที่ 1'!B37-'ตารางที่ 1'!E31</f>
        <v>5290935.1199999992</v>
      </c>
      <c r="D15" s="68">
        <f>'ตารางที่ 1'!C28+'ตารางที่ 1'!C31</f>
        <v>73301.05</v>
      </c>
      <c r="E15" s="68">
        <f>'ตารางที่ 1'!D37</f>
        <v>233278.06</v>
      </c>
      <c r="F15" s="68">
        <f>'ตารางที่ 1'!E31</f>
        <v>551365.55000000005</v>
      </c>
      <c r="G15" s="65">
        <f>SUM(C15:F15)</f>
        <v>6148879.7799999984</v>
      </c>
    </row>
    <row r="16" spans="1:7" ht="21">
      <c r="A16" s="69"/>
      <c r="B16" s="71"/>
      <c r="C16" s="65"/>
      <c r="D16" s="65"/>
      <c r="E16" s="65"/>
      <c r="F16" s="72"/>
      <c r="G16" s="65"/>
    </row>
    <row r="17" spans="1:7" ht="21">
      <c r="A17" s="73"/>
      <c r="B17" s="71"/>
      <c r="C17" s="64"/>
      <c r="D17" s="64"/>
      <c r="E17" s="64"/>
      <c r="F17" s="74"/>
      <c r="G17" s="64"/>
    </row>
    <row r="18" spans="1:7" ht="21">
      <c r="A18" s="28"/>
      <c r="B18" s="22"/>
      <c r="C18" s="29"/>
      <c r="D18" s="29"/>
      <c r="E18" s="29"/>
      <c r="F18" s="29"/>
      <c r="G18" s="29"/>
    </row>
    <row r="19" spans="1:7" ht="21">
      <c r="A19" s="28"/>
      <c r="B19" s="22"/>
      <c r="C19" s="29"/>
      <c r="D19" s="29"/>
      <c r="E19" s="29"/>
      <c r="F19" s="29"/>
      <c r="G19" s="29"/>
    </row>
    <row r="20" spans="1:7" ht="21">
      <c r="A20" s="254" t="s">
        <v>4</v>
      </c>
      <c r="B20" s="255"/>
      <c r="C20" s="30">
        <f>SUM(C15:C19)</f>
        <v>5290935.1199999992</v>
      </c>
      <c r="D20" s="30">
        <f>SUM(D15:D19)</f>
        <v>73301.05</v>
      </c>
      <c r="E20" s="30">
        <f>SUM(E15:E16)</f>
        <v>233278.06</v>
      </c>
      <c r="F20" s="30">
        <f>SUM(F15:F19)</f>
        <v>551365.55000000005</v>
      </c>
      <c r="G20" s="30">
        <f>SUM(G15:G16)</f>
        <v>6148879.7799999984</v>
      </c>
    </row>
  </sheetData>
  <mergeCells count="9">
    <mergeCell ref="A14:B14"/>
    <mergeCell ref="A20:B20"/>
    <mergeCell ref="A4:B4"/>
    <mergeCell ref="A10:B10"/>
    <mergeCell ref="A1:G1"/>
    <mergeCell ref="A2:G2"/>
    <mergeCell ref="A3:G3"/>
    <mergeCell ref="A12:G12"/>
    <mergeCell ref="A13:G13"/>
  </mergeCells>
  <pageMargins left="0.51181102362204722" right="0.51181102362204722" top="0.35433070866141736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I18"/>
  <sheetViews>
    <sheetView topLeftCell="A4" zoomScale="130" zoomScaleNormal="130" zoomScaleSheetLayoutView="130" workbookViewId="0">
      <selection activeCell="F16" sqref="F16"/>
    </sheetView>
  </sheetViews>
  <sheetFormatPr defaultRowHeight="15"/>
  <cols>
    <col min="1" max="1" width="36.28515625" style="62" customWidth="1"/>
    <col min="2" max="2" width="15.7109375" style="62" bestFit="1" customWidth="1"/>
    <col min="3" max="3" width="17.28515625" style="62" bestFit="1" customWidth="1"/>
    <col min="4" max="4" width="13.85546875" style="62" customWidth="1"/>
    <col min="5" max="5" width="16.140625" style="62" customWidth="1"/>
    <col min="6" max="6" width="15.42578125" style="62" customWidth="1"/>
    <col min="7" max="7" width="6.42578125" style="62" bestFit="1" customWidth="1"/>
    <col min="8" max="8" width="8.42578125" style="62" bestFit="1" customWidth="1"/>
    <col min="9" max="9" width="13.28515625" style="62" customWidth="1"/>
    <col min="10" max="16384" width="9.140625" style="62"/>
  </cols>
  <sheetData>
    <row r="1" spans="1:9" ht="23.25">
      <c r="A1" s="241" t="s">
        <v>49</v>
      </c>
      <c r="B1" s="241"/>
      <c r="C1" s="241"/>
      <c r="D1" s="241"/>
      <c r="E1" s="241"/>
      <c r="F1" s="241"/>
      <c r="G1" s="241"/>
      <c r="H1" s="241"/>
      <c r="I1" s="241"/>
    </row>
    <row r="2" spans="1:9" ht="21">
      <c r="A2" s="248" t="s">
        <v>98</v>
      </c>
      <c r="B2" s="248"/>
      <c r="C2" s="248"/>
      <c r="D2" s="248"/>
      <c r="E2" s="248"/>
      <c r="F2" s="248"/>
      <c r="G2" s="248"/>
      <c r="H2" s="248"/>
      <c r="I2" s="248"/>
    </row>
    <row r="3" spans="1:9" ht="21">
      <c r="A3" s="260" t="s">
        <v>97</v>
      </c>
      <c r="B3" s="260"/>
      <c r="C3" s="260"/>
      <c r="D3" s="260"/>
      <c r="E3" s="260"/>
      <c r="F3" s="260"/>
      <c r="G3" s="260"/>
      <c r="H3" s="260"/>
      <c r="I3" s="260"/>
    </row>
    <row r="4" spans="1:9" ht="21">
      <c r="A4" s="169" t="s">
        <v>48</v>
      </c>
      <c r="B4" s="169" t="s">
        <v>1</v>
      </c>
      <c r="C4" s="169" t="s">
        <v>2</v>
      </c>
      <c r="D4" s="31" t="s">
        <v>3</v>
      </c>
      <c r="E4" s="169" t="s">
        <v>46</v>
      </c>
      <c r="F4" s="169" t="s">
        <v>41</v>
      </c>
      <c r="G4" s="169" t="s">
        <v>14</v>
      </c>
      <c r="H4" s="169" t="s">
        <v>15</v>
      </c>
      <c r="I4" s="169" t="s">
        <v>42</v>
      </c>
    </row>
    <row r="5" spans="1:9" s="107" customFormat="1" ht="21">
      <c r="A5" s="79" t="s">
        <v>82</v>
      </c>
      <c r="B5" s="82">
        <v>5609967.1100000003</v>
      </c>
      <c r="C5" s="23">
        <v>49892.18</v>
      </c>
      <c r="D5" s="23">
        <v>220143.48</v>
      </c>
      <c r="E5" s="23">
        <v>1204167.83</v>
      </c>
      <c r="F5" s="80">
        <f>SUM(B5:E5)</f>
        <v>7084170.6000000006</v>
      </c>
      <c r="G5" s="83">
        <v>8</v>
      </c>
      <c r="H5" s="84" t="s">
        <v>17</v>
      </c>
      <c r="I5" s="80">
        <f>SUM(F5/G5)</f>
        <v>885521.32500000007</v>
      </c>
    </row>
    <row r="6" spans="1:9" ht="21">
      <c r="A6" s="81"/>
      <c r="B6" s="23"/>
      <c r="C6" s="23"/>
      <c r="D6" s="23"/>
      <c r="E6" s="23"/>
      <c r="F6" s="82"/>
      <c r="G6" s="85"/>
      <c r="H6" s="32"/>
      <c r="I6" s="82"/>
    </row>
    <row r="7" spans="1:9" ht="21">
      <c r="A7" s="81"/>
      <c r="B7" s="23"/>
      <c r="C7" s="23"/>
      <c r="D7" s="23"/>
      <c r="E7" s="23"/>
      <c r="F7" s="82"/>
      <c r="G7" s="85"/>
      <c r="H7" s="32"/>
      <c r="I7" s="82"/>
    </row>
    <row r="8" spans="1:9" ht="21">
      <c r="A8" s="29"/>
      <c r="B8" s="29"/>
      <c r="C8" s="29"/>
      <c r="D8" s="23"/>
      <c r="E8" s="29"/>
      <c r="F8" s="29"/>
      <c r="G8" s="29"/>
      <c r="H8" s="29"/>
      <c r="I8" s="29"/>
    </row>
    <row r="9" spans="1:9" ht="21">
      <c r="A9" s="169" t="s">
        <v>4</v>
      </c>
      <c r="B9" s="34">
        <f>SUM(B5:B8)</f>
        <v>5609967.1100000003</v>
      </c>
      <c r="C9" s="34">
        <f>SUM(C5:C8)</f>
        <v>49892.18</v>
      </c>
      <c r="D9" s="31">
        <f>SUM(D5:D8)</f>
        <v>220143.48</v>
      </c>
      <c r="E9" s="34">
        <f>SUM(E5:E5)</f>
        <v>1204167.83</v>
      </c>
      <c r="F9" s="34">
        <f>SUM(F5:F8)</f>
        <v>7084170.6000000006</v>
      </c>
      <c r="G9" s="35">
        <f>G5</f>
        <v>8</v>
      </c>
      <c r="H9" s="35" t="str">
        <f>H5</f>
        <v>ครั้ง</v>
      </c>
      <c r="I9" s="34">
        <f>SUM(I5:I8)</f>
        <v>885521.32500000007</v>
      </c>
    </row>
    <row r="11" spans="1:9" ht="21">
      <c r="A11" s="248" t="s">
        <v>125</v>
      </c>
      <c r="B11" s="248"/>
      <c r="C11" s="248"/>
      <c r="D11" s="248"/>
      <c r="E11" s="248"/>
      <c r="F11" s="248"/>
      <c r="G11" s="248"/>
      <c r="H11" s="248"/>
      <c r="I11" s="248"/>
    </row>
    <row r="12" spans="1:9" ht="21">
      <c r="A12" s="260" t="s">
        <v>126</v>
      </c>
      <c r="B12" s="260"/>
      <c r="C12" s="260"/>
      <c r="D12" s="260"/>
      <c r="E12" s="260"/>
      <c r="F12" s="260"/>
      <c r="G12" s="260"/>
      <c r="H12" s="260"/>
      <c r="I12" s="260"/>
    </row>
    <row r="13" spans="1:9" ht="21">
      <c r="A13" s="169" t="s">
        <v>48</v>
      </c>
      <c r="B13" s="169" t="s">
        <v>1</v>
      </c>
      <c r="C13" s="169" t="s">
        <v>2</v>
      </c>
      <c r="D13" s="31" t="s">
        <v>3</v>
      </c>
      <c r="E13" s="169" t="s">
        <v>46</v>
      </c>
      <c r="F13" s="169" t="s">
        <v>41</v>
      </c>
      <c r="G13" s="169" t="s">
        <v>14</v>
      </c>
      <c r="H13" s="169" t="s">
        <v>15</v>
      </c>
      <c r="I13" s="169" t="s">
        <v>42</v>
      </c>
    </row>
    <row r="14" spans="1:9" s="107" customFormat="1" ht="21">
      <c r="A14" s="79" t="s">
        <v>82</v>
      </c>
      <c r="B14" s="82">
        <v>5297076.93</v>
      </c>
      <c r="C14" s="23">
        <v>72740.350000000006</v>
      </c>
      <c r="D14" s="23">
        <v>233278.06</v>
      </c>
      <c r="E14" s="23">
        <v>545223.75</v>
      </c>
      <c r="F14" s="80">
        <f>SUM(B14:E14)</f>
        <v>6148319.0899999989</v>
      </c>
      <c r="G14" s="83">
        <v>17</v>
      </c>
      <c r="H14" s="84" t="s">
        <v>17</v>
      </c>
      <c r="I14" s="80">
        <f>SUM(F14/G14)</f>
        <v>361665.82882352936</v>
      </c>
    </row>
    <row r="15" spans="1:9" ht="21">
      <c r="A15" s="81"/>
      <c r="B15" s="23"/>
      <c r="C15" s="23"/>
      <c r="D15" s="23"/>
      <c r="E15" s="23"/>
      <c r="F15" s="82"/>
      <c r="G15" s="85"/>
      <c r="H15" s="32"/>
      <c r="I15" s="82"/>
    </row>
    <row r="16" spans="1:9" ht="21">
      <c r="A16" s="81"/>
      <c r="B16" s="23"/>
      <c r="C16" s="23"/>
      <c r="D16" s="23"/>
      <c r="E16" s="23"/>
      <c r="F16" s="82"/>
      <c r="G16" s="85"/>
      <c r="H16" s="32"/>
      <c r="I16" s="82"/>
    </row>
    <row r="17" spans="1:9" ht="21">
      <c r="A17" s="29"/>
      <c r="B17" s="29"/>
      <c r="C17" s="29"/>
      <c r="D17" s="23"/>
      <c r="E17" s="29"/>
      <c r="F17" s="29"/>
      <c r="G17" s="29"/>
      <c r="H17" s="29"/>
      <c r="I17" s="29"/>
    </row>
    <row r="18" spans="1:9" ht="21">
      <c r="A18" s="169" t="s">
        <v>4</v>
      </c>
      <c r="B18" s="34">
        <f>SUM(B14:B17)</f>
        <v>5297076.93</v>
      </c>
      <c r="C18" s="34">
        <f>SUM(C14:C17)</f>
        <v>72740.350000000006</v>
      </c>
      <c r="D18" s="31">
        <f>SUM(D14:D17)</f>
        <v>233278.06</v>
      </c>
      <c r="E18" s="34">
        <f>SUM(E14:E14)</f>
        <v>545223.75</v>
      </c>
      <c r="F18" s="34">
        <f>SUM(F14:F17)</f>
        <v>6148319.0899999989</v>
      </c>
      <c r="G18" s="35">
        <f>G14</f>
        <v>17</v>
      </c>
      <c r="H18" s="35" t="str">
        <f>H14</f>
        <v>ครั้ง</v>
      </c>
      <c r="I18" s="34">
        <f>SUM(I14:I17)</f>
        <v>361665.82882352936</v>
      </c>
    </row>
  </sheetData>
  <mergeCells count="5">
    <mergeCell ref="A11:I11"/>
    <mergeCell ref="A12:I12"/>
    <mergeCell ref="A2:I2"/>
    <mergeCell ref="A3:I3"/>
    <mergeCell ref="A1:I1"/>
  </mergeCells>
  <pageMargins left="0.31496062992125984" right="0.31496062992125984" top="0.35433070866141736" bottom="0.15748031496062992" header="0.31496062992125984" footer="0.31496062992125984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I18"/>
  <sheetViews>
    <sheetView topLeftCell="A7" zoomScale="140" zoomScaleNormal="140" zoomScaleSheetLayoutView="130" workbookViewId="0">
      <selection activeCell="F16" sqref="F16"/>
    </sheetView>
  </sheetViews>
  <sheetFormatPr defaultRowHeight="15"/>
  <cols>
    <col min="1" max="1" width="35.5703125" style="62" customWidth="1"/>
    <col min="2" max="2" width="16" style="62" customWidth="1"/>
    <col min="3" max="3" width="17.5703125" style="62" customWidth="1"/>
    <col min="4" max="4" width="13.140625" style="62" customWidth="1"/>
    <col min="5" max="5" width="14.7109375" style="62" customWidth="1"/>
    <col min="6" max="6" width="15.42578125" style="62" customWidth="1"/>
    <col min="7" max="7" width="7.5703125" style="62" customWidth="1"/>
    <col min="8" max="8" width="8.42578125" style="62" customWidth="1"/>
    <col min="9" max="9" width="14.85546875" style="62" customWidth="1"/>
    <col min="10" max="16384" width="9.140625" style="62"/>
  </cols>
  <sheetData>
    <row r="1" spans="1:9" ht="23.25">
      <c r="A1" s="241" t="s">
        <v>84</v>
      </c>
      <c r="B1" s="241"/>
      <c r="C1" s="241"/>
      <c r="D1" s="241"/>
      <c r="E1" s="241"/>
      <c r="F1" s="241"/>
      <c r="G1" s="241"/>
      <c r="H1" s="241"/>
      <c r="I1" s="241"/>
    </row>
    <row r="2" spans="1:9" ht="21">
      <c r="A2" s="248" t="s">
        <v>98</v>
      </c>
      <c r="B2" s="248"/>
      <c r="C2" s="248"/>
      <c r="D2" s="248"/>
      <c r="E2" s="248"/>
      <c r="F2" s="248"/>
      <c r="G2" s="248"/>
      <c r="H2" s="248"/>
      <c r="I2" s="248"/>
    </row>
    <row r="3" spans="1:9" ht="21">
      <c r="A3" s="248" t="s">
        <v>97</v>
      </c>
      <c r="B3" s="248"/>
      <c r="C3" s="248"/>
      <c r="D3" s="248"/>
      <c r="E3" s="248"/>
      <c r="F3" s="248"/>
      <c r="G3" s="248"/>
      <c r="H3" s="248"/>
      <c r="I3" s="248"/>
    </row>
    <row r="4" spans="1:9" ht="21">
      <c r="A4" s="169" t="s">
        <v>83</v>
      </c>
      <c r="B4" s="31" t="s">
        <v>1</v>
      </c>
      <c r="C4" s="31" t="s">
        <v>2</v>
      </c>
      <c r="D4" s="31" t="s">
        <v>3</v>
      </c>
      <c r="E4" s="31" t="s">
        <v>46</v>
      </c>
      <c r="F4" s="31" t="s">
        <v>41</v>
      </c>
      <c r="G4" s="169" t="s">
        <v>14</v>
      </c>
      <c r="H4" s="169" t="s">
        <v>15</v>
      </c>
      <c r="I4" s="169" t="s">
        <v>42</v>
      </c>
    </row>
    <row r="5" spans="1:9" ht="42">
      <c r="A5" s="86" t="s">
        <v>81</v>
      </c>
      <c r="B5" s="87">
        <v>5609967.1100000003</v>
      </c>
      <c r="C5" s="36">
        <v>49832.18</v>
      </c>
      <c r="D5" s="36">
        <v>220143.48</v>
      </c>
      <c r="E5" s="36">
        <v>1204167.83</v>
      </c>
      <c r="F5" s="36">
        <f>SUM(B5:E5)</f>
        <v>7084110.6000000006</v>
      </c>
      <c r="G5" s="88">
        <v>8</v>
      </c>
      <c r="H5" s="89" t="s">
        <v>17</v>
      </c>
      <c r="I5" s="36">
        <f>F5/G5</f>
        <v>885513.82500000007</v>
      </c>
    </row>
    <row r="6" spans="1:9" ht="21">
      <c r="A6" s="29"/>
      <c r="B6" s="23"/>
      <c r="C6" s="23"/>
      <c r="D6" s="23"/>
      <c r="E6" s="23"/>
      <c r="F6" s="23"/>
      <c r="G6" s="36"/>
      <c r="H6" s="32"/>
      <c r="I6" s="37"/>
    </row>
    <row r="7" spans="1:9" ht="21">
      <c r="A7" s="29"/>
      <c r="B7" s="23"/>
      <c r="C7" s="23"/>
      <c r="D7" s="23"/>
      <c r="E7" s="23"/>
      <c r="F7" s="23"/>
      <c r="G7" s="38"/>
      <c r="H7" s="33"/>
      <c r="I7" s="37"/>
    </row>
    <row r="8" spans="1:9" ht="21">
      <c r="A8" s="29"/>
      <c r="B8" s="23"/>
      <c r="C8" s="23"/>
      <c r="D8" s="23"/>
      <c r="E8" s="23"/>
      <c r="F8" s="23"/>
      <c r="G8" s="39"/>
      <c r="H8" s="29"/>
      <c r="I8" s="40"/>
    </row>
    <row r="9" spans="1:9" ht="21">
      <c r="A9" s="169" t="s">
        <v>4</v>
      </c>
      <c r="B9" s="34">
        <f>SUM(B5:B8)</f>
        <v>5609967.1100000003</v>
      </c>
      <c r="C9" s="34">
        <f>SUM(C5:C8)</f>
        <v>49832.18</v>
      </c>
      <c r="D9" s="31">
        <f>SUM(D5:D8)</f>
        <v>220143.48</v>
      </c>
      <c r="E9" s="34">
        <f>SUM(E5:E7)</f>
        <v>1204167.83</v>
      </c>
      <c r="F9" s="34">
        <f>SUM(F5:F8)</f>
        <v>7084110.6000000006</v>
      </c>
      <c r="G9" s="35">
        <f>G5</f>
        <v>8</v>
      </c>
      <c r="H9" s="35" t="str">
        <f>H5</f>
        <v>ครั้ง</v>
      </c>
      <c r="I9" s="34">
        <f>SUM(I5:I8)</f>
        <v>885513.82500000007</v>
      </c>
    </row>
    <row r="11" spans="1:9" ht="21">
      <c r="A11" s="248" t="s">
        <v>125</v>
      </c>
      <c r="B11" s="248"/>
      <c r="C11" s="248"/>
      <c r="D11" s="248"/>
      <c r="E11" s="248"/>
      <c r="F11" s="248"/>
      <c r="G11" s="248"/>
      <c r="H11" s="248"/>
      <c r="I11" s="248"/>
    </row>
    <row r="12" spans="1:9" ht="21">
      <c r="A12" s="248" t="s">
        <v>126</v>
      </c>
      <c r="B12" s="248"/>
      <c r="C12" s="248"/>
      <c r="D12" s="248"/>
      <c r="E12" s="248"/>
      <c r="F12" s="248"/>
      <c r="G12" s="248"/>
      <c r="H12" s="248"/>
      <c r="I12" s="248"/>
    </row>
    <row r="13" spans="1:9" ht="21">
      <c r="A13" s="169" t="s">
        <v>83</v>
      </c>
      <c r="B13" s="31" t="s">
        <v>1</v>
      </c>
      <c r="C13" s="31" t="s">
        <v>2</v>
      </c>
      <c r="D13" s="31" t="s">
        <v>3</v>
      </c>
      <c r="E13" s="31" t="s">
        <v>46</v>
      </c>
      <c r="F13" s="31" t="s">
        <v>41</v>
      </c>
      <c r="G13" s="169" t="s">
        <v>14</v>
      </c>
      <c r="H13" s="169" t="s">
        <v>15</v>
      </c>
      <c r="I13" s="169" t="s">
        <v>42</v>
      </c>
    </row>
    <row r="14" spans="1:9" ht="42">
      <c r="A14" s="86" t="s">
        <v>81</v>
      </c>
      <c r="B14" s="87">
        <v>5297076.93</v>
      </c>
      <c r="C14" s="36">
        <v>72740.350000000006</v>
      </c>
      <c r="D14" s="36">
        <v>233278.06</v>
      </c>
      <c r="E14" s="36">
        <v>545223.75</v>
      </c>
      <c r="F14" s="87">
        <f>SUM(B14:E14)</f>
        <v>6148319.0899999989</v>
      </c>
      <c r="G14" s="89">
        <v>17</v>
      </c>
      <c r="H14" s="89" t="s">
        <v>17</v>
      </c>
      <c r="I14" s="87">
        <f>SUM(F14/G14)</f>
        <v>361665.82882352936</v>
      </c>
    </row>
    <row r="15" spans="1:9" ht="21">
      <c r="A15" s="29"/>
      <c r="B15" s="23"/>
      <c r="C15" s="23"/>
      <c r="D15" s="23"/>
      <c r="E15" s="23"/>
      <c r="F15" s="23"/>
      <c r="G15" s="36"/>
      <c r="H15" s="32"/>
      <c r="I15" s="37"/>
    </row>
    <row r="16" spans="1:9" ht="21">
      <c r="A16" s="29"/>
      <c r="B16" s="23"/>
      <c r="C16" s="23"/>
      <c r="D16" s="23"/>
      <c r="E16" s="23"/>
      <c r="F16" s="23"/>
      <c r="G16" s="38"/>
      <c r="H16" s="33"/>
      <c r="I16" s="37"/>
    </row>
    <row r="17" spans="1:9" ht="21">
      <c r="A17" s="29"/>
      <c r="B17" s="23"/>
      <c r="C17" s="23"/>
      <c r="D17" s="23"/>
      <c r="E17" s="23"/>
      <c r="F17" s="23"/>
      <c r="G17" s="39"/>
      <c r="H17" s="29"/>
      <c r="I17" s="40"/>
    </row>
    <row r="18" spans="1:9" ht="21">
      <c r="A18" s="169" t="s">
        <v>4</v>
      </c>
      <c r="B18" s="34">
        <f>SUM(B14:B17)</f>
        <v>5297076.93</v>
      </c>
      <c r="C18" s="34">
        <f>SUM(C14:C17)</f>
        <v>72740.350000000006</v>
      </c>
      <c r="D18" s="31">
        <f>SUM(D14:D17)</f>
        <v>233278.06</v>
      </c>
      <c r="E18" s="34">
        <f>SUM(E14:E16)</f>
        <v>545223.75</v>
      </c>
      <c r="F18" s="34">
        <f>SUM(F14:F17)</f>
        <v>6148319.0899999989</v>
      </c>
      <c r="G18" s="35">
        <f>G14</f>
        <v>17</v>
      </c>
      <c r="H18" s="35" t="str">
        <f>H14</f>
        <v>ครั้ง</v>
      </c>
      <c r="I18" s="34">
        <f>SUM(I14:I17)</f>
        <v>361665.82882352936</v>
      </c>
    </row>
  </sheetData>
  <mergeCells count="5">
    <mergeCell ref="A1:I1"/>
    <mergeCell ref="A2:I2"/>
    <mergeCell ref="A3:I3"/>
    <mergeCell ref="A11:I11"/>
    <mergeCell ref="A12:I12"/>
  </mergeCells>
  <pageMargins left="0.51181102362204722" right="0.31496062992125984" top="0.35433070866141736" bottom="0.15748031496062992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I22"/>
  <sheetViews>
    <sheetView zoomScale="130" zoomScaleNormal="130" zoomScaleSheetLayoutView="130" workbookViewId="0">
      <selection activeCell="E15" sqref="E15"/>
    </sheetView>
  </sheetViews>
  <sheetFormatPr defaultRowHeight="15"/>
  <cols>
    <col min="1" max="1" width="35" customWidth="1"/>
    <col min="2" max="2" width="15.5703125" customWidth="1"/>
    <col min="3" max="3" width="16.28515625" bestFit="1" customWidth="1"/>
    <col min="4" max="4" width="13" customWidth="1"/>
    <col min="5" max="5" width="14.5703125" bestFit="1" customWidth="1"/>
    <col min="6" max="6" width="16.42578125" bestFit="1" customWidth="1"/>
    <col min="7" max="7" width="6.7109375" customWidth="1"/>
    <col min="8" max="8" width="7.7109375" customWidth="1"/>
    <col min="9" max="9" width="13" customWidth="1"/>
    <col min="12" max="12" width="16" customWidth="1"/>
  </cols>
  <sheetData>
    <row r="1" spans="1:9" ht="23.25">
      <c r="A1" s="241" t="s">
        <v>51</v>
      </c>
      <c r="B1" s="241"/>
      <c r="C1" s="241"/>
      <c r="D1" s="241"/>
      <c r="E1" s="241"/>
      <c r="F1" s="241"/>
      <c r="G1" s="241"/>
      <c r="H1" s="241"/>
      <c r="I1" s="241"/>
    </row>
    <row r="2" spans="1:9" ht="21">
      <c r="A2" s="248" t="s">
        <v>98</v>
      </c>
      <c r="B2" s="248"/>
      <c r="C2" s="248"/>
      <c r="D2" s="248"/>
      <c r="E2" s="248"/>
      <c r="F2" s="248"/>
      <c r="G2" s="248"/>
      <c r="H2" s="248"/>
      <c r="I2" s="248"/>
    </row>
    <row r="3" spans="1:9" ht="21">
      <c r="A3" s="248" t="s">
        <v>97</v>
      </c>
      <c r="B3" s="248"/>
      <c r="C3" s="248"/>
      <c r="D3" s="248"/>
      <c r="E3" s="248"/>
      <c r="F3" s="248"/>
      <c r="G3" s="248"/>
      <c r="H3" s="248"/>
      <c r="I3" s="248"/>
    </row>
    <row r="4" spans="1:9" ht="21">
      <c r="A4" s="169" t="s">
        <v>50</v>
      </c>
      <c r="B4" s="31" t="s">
        <v>1</v>
      </c>
      <c r="C4" s="31" t="s">
        <v>2</v>
      </c>
      <c r="D4" s="31" t="s">
        <v>3</v>
      </c>
      <c r="E4" s="31" t="s">
        <v>46</v>
      </c>
      <c r="F4" s="31" t="s">
        <v>41</v>
      </c>
      <c r="G4" s="169" t="s">
        <v>14</v>
      </c>
      <c r="H4" s="169" t="s">
        <v>15</v>
      </c>
      <c r="I4" s="169" t="s">
        <v>42</v>
      </c>
    </row>
    <row r="5" spans="1:9" ht="42">
      <c r="A5" s="86" t="s">
        <v>81</v>
      </c>
      <c r="B5" s="87">
        <v>5609967.1100000003</v>
      </c>
      <c r="C5" s="36">
        <v>72740.350000000006</v>
      </c>
      <c r="D5" s="36">
        <v>233278.06</v>
      </c>
      <c r="E5" s="36">
        <v>1204167.83</v>
      </c>
      <c r="F5" s="90">
        <f>SUM(B5:E5)</f>
        <v>7120153.3499999996</v>
      </c>
      <c r="G5" s="88">
        <v>8</v>
      </c>
      <c r="H5" s="89" t="s">
        <v>17</v>
      </c>
      <c r="I5" s="91">
        <f>F5/G5</f>
        <v>890019.16874999995</v>
      </c>
    </row>
    <row r="6" spans="1:9" ht="21">
      <c r="A6" s="29"/>
      <c r="B6" s="23"/>
      <c r="C6" s="23"/>
      <c r="D6" s="23"/>
      <c r="E6" s="23"/>
      <c r="F6" s="23"/>
      <c r="G6" s="36"/>
      <c r="H6" s="32"/>
      <c r="I6" s="37"/>
    </row>
    <row r="7" spans="1:9" ht="21">
      <c r="A7" s="29"/>
      <c r="B7" s="23"/>
      <c r="C7" s="23"/>
      <c r="D7" s="23"/>
      <c r="E7" s="23"/>
      <c r="F7" s="23"/>
      <c r="G7" s="38"/>
      <c r="H7" s="33"/>
      <c r="I7" s="37"/>
    </row>
    <row r="8" spans="1:9" ht="21">
      <c r="A8" s="29"/>
      <c r="B8" s="23"/>
      <c r="C8" s="23"/>
      <c r="D8" s="23"/>
      <c r="E8" s="23"/>
      <c r="F8" s="23"/>
      <c r="G8" s="39"/>
      <c r="H8" s="29"/>
      <c r="I8" s="40"/>
    </row>
    <row r="9" spans="1:9" ht="21">
      <c r="A9" s="169" t="s">
        <v>4</v>
      </c>
      <c r="B9" s="34">
        <f>SUM(B5:B8)</f>
        <v>5609967.1100000003</v>
      </c>
      <c r="C9" s="34">
        <f>SUM(C5:C8)</f>
        <v>72740.350000000006</v>
      </c>
      <c r="D9" s="31">
        <f>SUM(D5:D8)</f>
        <v>233278.06</v>
      </c>
      <c r="E9" s="34">
        <f>SUM(E5:E7)</f>
        <v>1204167.83</v>
      </c>
      <c r="F9" s="34">
        <f>SUM(F5:F8)</f>
        <v>7120153.3499999996</v>
      </c>
      <c r="G9" s="35">
        <f>G5</f>
        <v>8</v>
      </c>
      <c r="H9" s="35" t="str">
        <f>H5</f>
        <v>ครั้ง</v>
      </c>
      <c r="I9" s="34">
        <f>SUM(I5:I8)</f>
        <v>890019.16874999995</v>
      </c>
    </row>
    <row r="10" spans="1:9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21">
      <c r="A11" s="248" t="s">
        <v>125</v>
      </c>
      <c r="B11" s="248"/>
      <c r="C11" s="248"/>
      <c r="D11" s="248"/>
      <c r="E11" s="248"/>
      <c r="F11" s="248"/>
      <c r="G11" s="248"/>
      <c r="H11" s="248"/>
      <c r="I11" s="248"/>
    </row>
    <row r="12" spans="1:9" ht="21">
      <c r="A12" s="248" t="s">
        <v>126</v>
      </c>
      <c r="B12" s="248"/>
      <c r="C12" s="248"/>
      <c r="D12" s="248"/>
      <c r="E12" s="248"/>
      <c r="F12" s="248"/>
      <c r="G12" s="248"/>
      <c r="H12" s="248"/>
      <c r="I12" s="248"/>
    </row>
    <row r="13" spans="1:9" ht="21">
      <c r="A13" s="169" t="s">
        <v>50</v>
      </c>
      <c r="B13" s="31" t="s">
        <v>1</v>
      </c>
      <c r="C13" s="31" t="s">
        <v>2</v>
      </c>
      <c r="D13" s="31" t="s">
        <v>3</v>
      </c>
      <c r="E13" s="31" t="s">
        <v>46</v>
      </c>
      <c r="F13" s="31" t="s">
        <v>41</v>
      </c>
      <c r="G13" s="169" t="s">
        <v>14</v>
      </c>
      <c r="H13" s="169" t="s">
        <v>15</v>
      </c>
      <c r="I13" s="169" t="s">
        <v>42</v>
      </c>
    </row>
    <row r="14" spans="1:9" ht="42">
      <c r="A14" s="86" t="s">
        <v>81</v>
      </c>
      <c r="B14" s="87">
        <v>5297076.93</v>
      </c>
      <c r="C14" s="36">
        <v>72740.350000000006</v>
      </c>
      <c r="D14" s="36">
        <v>233278.06</v>
      </c>
      <c r="E14" s="36">
        <v>545223.75</v>
      </c>
      <c r="F14" s="87">
        <f>SUM(B14:E14)</f>
        <v>6148319.0899999989</v>
      </c>
      <c r="G14" s="89">
        <v>17</v>
      </c>
      <c r="H14" s="89" t="s">
        <v>17</v>
      </c>
      <c r="I14" s="87">
        <f>SUM(F14/G14)</f>
        <v>361665.82882352936</v>
      </c>
    </row>
    <row r="15" spans="1:9" ht="21">
      <c r="A15" s="29"/>
      <c r="B15" s="23"/>
      <c r="C15" s="23"/>
      <c r="D15" s="23"/>
      <c r="E15" s="23"/>
      <c r="F15" s="23"/>
      <c r="G15" s="36"/>
      <c r="H15" s="32"/>
      <c r="I15" s="37"/>
    </row>
    <row r="16" spans="1:9" ht="21">
      <c r="A16" s="29"/>
      <c r="B16" s="23"/>
      <c r="C16" s="23"/>
      <c r="D16" s="23"/>
      <c r="E16" s="23"/>
      <c r="F16" s="23"/>
      <c r="G16" s="38"/>
      <c r="H16" s="33"/>
      <c r="I16" s="37"/>
    </row>
    <row r="17" spans="1:9" ht="21">
      <c r="A17" s="29"/>
      <c r="B17" s="23"/>
      <c r="C17" s="23"/>
      <c r="D17" s="23"/>
      <c r="E17" s="23"/>
      <c r="F17" s="23"/>
      <c r="G17" s="39"/>
      <c r="H17" s="29"/>
      <c r="I17" s="40"/>
    </row>
    <row r="18" spans="1:9" ht="21">
      <c r="A18" s="169" t="s">
        <v>4</v>
      </c>
      <c r="B18" s="34">
        <f>SUM(B14:B17)</f>
        <v>5297076.93</v>
      </c>
      <c r="C18" s="34">
        <f>SUM(C14:C17)</f>
        <v>72740.350000000006</v>
      </c>
      <c r="D18" s="31">
        <f>SUM(D14:D17)</f>
        <v>233278.06</v>
      </c>
      <c r="E18" s="34">
        <f>SUM(E14:E16)</f>
        <v>545223.75</v>
      </c>
      <c r="F18" s="34">
        <f>SUM(F14:F17)</f>
        <v>6148319.0899999989</v>
      </c>
      <c r="G18" s="35">
        <f>G14</f>
        <v>17</v>
      </c>
      <c r="H18" s="35" t="str">
        <f>H14</f>
        <v>ครั้ง</v>
      </c>
      <c r="I18" s="34">
        <f>SUM(I14:I17)</f>
        <v>361665.82882352936</v>
      </c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</sheetData>
  <mergeCells count="5">
    <mergeCell ref="A11:I11"/>
    <mergeCell ref="A12:I12"/>
    <mergeCell ref="A1:I1"/>
    <mergeCell ref="A2:I2"/>
    <mergeCell ref="A3:I3"/>
  </mergeCells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Y12"/>
  <sheetViews>
    <sheetView topLeftCell="B1" zoomScale="130" zoomScaleNormal="130" zoomScaleSheetLayoutView="150" workbookViewId="0">
      <selection activeCell="B11" sqref="B11:W11"/>
    </sheetView>
  </sheetViews>
  <sheetFormatPr defaultRowHeight="15"/>
  <cols>
    <col min="1" max="1" width="2.85546875" bestFit="1" customWidth="1"/>
    <col min="2" max="2" width="6.5703125" customWidth="1"/>
    <col min="3" max="3" width="10.85546875" bestFit="1" customWidth="1"/>
    <col min="4" max="4" width="8.7109375" bestFit="1" customWidth="1"/>
    <col min="5" max="5" width="9.5703125" bestFit="1" customWidth="1"/>
    <col min="6" max="7" width="10.85546875" bestFit="1" customWidth="1"/>
    <col min="8" max="8" width="5.42578125" bestFit="1" customWidth="1"/>
    <col min="9" max="9" width="5.85546875" bestFit="1" customWidth="1"/>
    <col min="10" max="10" width="9.7109375" bestFit="1" customWidth="1"/>
    <col min="11" max="11" width="2.85546875" bestFit="1" customWidth="1"/>
    <col min="12" max="12" width="6.85546875" customWidth="1"/>
    <col min="13" max="13" width="10.85546875" bestFit="1" customWidth="1"/>
    <col min="14" max="14" width="8.7109375" bestFit="1" customWidth="1"/>
    <col min="15" max="15" width="9.5703125" bestFit="1" customWidth="1"/>
    <col min="16" max="17" width="10.85546875" bestFit="1" customWidth="1"/>
    <col min="18" max="18" width="5.42578125" bestFit="1" customWidth="1"/>
    <col min="19" max="19" width="5.42578125" customWidth="1"/>
    <col min="20" max="20" width="11.28515625" bestFit="1" customWidth="1"/>
    <col min="21" max="21" width="11" customWidth="1"/>
    <col min="22" max="22" width="10.7109375" customWidth="1"/>
    <col min="23" max="23" width="12.5703125" customWidth="1"/>
    <col min="24" max="24" width="12.85546875" customWidth="1"/>
    <col min="25" max="25" width="12.7109375" customWidth="1"/>
    <col min="26" max="26" width="13.85546875" customWidth="1"/>
  </cols>
  <sheetData>
    <row r="1" spans="1:25" ht="21">
      <c r="A1" s="240" t="s">
        <v>130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5">
      <c r="A2" s="92"/>
      <c r="B2" s="93"/>
      <c r="C2" s="94"/>
      <c r="D2" s="94"/>
      <c r="E2" s="94"/>
      <c r="F2" s="94"/>
      <c r="G2" s="94"/>
      <c r="H2" s="92"/>
      <c r="I2" s="92"/>
      <c r="J2" s="94"/>
      <c r="K2" s="95"/>
      <c r="L2" s="93"/>
      <c r="M2" s="96"/>
      <c r="N2" s="94"/>
      <c r="O2" s="94"/>
      <c r="P2" s="94"/>
      <c r="Q2" s="94"/>
      <c r="R2" s="94"/>
      <c r="S2" s="92"/>
      <c r="T2" s="94"/>
      <c r="U2" s="94"/>
      <c r="V2" s="94"/>
      <c r="W2" s="94"/>
      <c r="X2" s="94"/>
    </row>
    <row r="3" spans="1:25" ht="15.75">
      <c r="A3" s="271" t="s">
        <v>120</v>
      </c>
      <c r="B3" s="272"/>
      <c r="C3" s="272"/>
      <c r="D3" s="272"/>
      <c r="E3" s="272"/>
      <c r="F3" s="272"/>
      <c r="G3" s="272"/>
      <c r="H3" s="272"/>
      <c r="I3" s="272"/>
      <c r="J3" s="272"/>
      <c r="K3" s="271" t="s">
        <v>131</v>
      </c>
      <c r="L3" s="272"/>
      <c r="M3" s="272"/>
      <c r="N3" s="272"/>
      <c r="O3" s="272"/>
      <c r="P3" s="272"/>
      <c r="Q3" s="272"/>
      <c r="R3" s="272"/>
      <c r="S3" s="272"/>
      <c r="T3" s="272"/>
      <c r="U3" s="263" t="s">
        <v>85</v>
      </c>
      <c r="V3" s="264"/>
      <c r="W3" s="265"/>
      <c r="X3" s="97"/>
      <c r="Y3" s="63"/>
    </row>
    <row r="4" spans="1:25" ht="14.25" customHeight="1">
      <c r="A4" s="266" t="s">
        <v>13</v>
      </c>
      <c r="B4" s="267"/>
      <c r="C4" s="261" t="s">
        <v>99</v>
      </c>
      <c r="D4" s="261" t="s">
        <v>100</v>
      </c>
      <c r="E4" s="261" t="s">
        <v>101</v>
      </c>
      <c r="F4" s="261" t="s">
        <v>102</v>
      </c>
      <c r="G4" s="261" t="s">
        <v>103</v>
      </c>
      <c r="H4" s="261" t="s">
        <v>104</v>
      </c>
      <c r="I4" s="266" t="s">
        <v>105</v>
      </c>
      <c r="J4" s="261" t="s">
        <v>106</v>
      </c>
      <c r="K4" s="266" t="s">
        <v>13</v>
      </c>
      <c r="L4" s="267"/>
      <c r="M4" s="261" t="s">
        <v>107</v>
      </c>
      <c r="N4" s="261" t="s">
        <v>108</v>
      </c>
      <c r="O4" s="261" t="s">
        <v>109</v>
      </c>
      <c r="P4" s="261" t="s">
        <v>110</v>
      </c>
      <c r="Q4" s="261" t="s">
        <v>111</v>
      </c>
      <c r="R4" s="261" t="s">
        <v>112</v>
      </c>
      <c r="S4" s="266" t="s">
        <v>113</v>
      </c>
      <c r="T4" s="261" t="s">
        <v>114</v>
      </c>
      <c r="U4" s="261" t="s">
        <v>115</v>
      </c>
      <c r="V4" s="261" t="s">
        <v>117</v>
      </c>
      <c r="W4" s="261" t="s">
        <v>116</v>
      </c>
      <c r="X4" s="62"/>
    </row>
    <row r="5" spans="1:25" ht="14.25" customHeight="1">
      <c r="A5" s="267"/>
      <c r="B5" s="267"/>
      <c r="C5" s="262"/>
      <c r="D5" s="262"/>
      <c r="E5" s="262"/>
      <c r="F5" s="262"/>
      <c r="G5" s="262"/>
      <c r="H5" s="262"/>
      <c r="I5" s="267"/>
      <c r="J5" s="268"/>
      <c r="K5" s="267"/>
      <c r="L5" s="267"/>
      <c r="M5" s="262"/>
      <c r="N5" s="262"/>
      <c r="O5" s="262"/>
      <c r="P5" s="262"/>
      <c r="Q5" s="262"/>
      <c r="R5" s="262"/>
      <c r="S5" s="267"/>
      <c r="T5" s="268"/>
      <c r="U5" s="262"/>
      <c r="V5" s="262"/>
      <c r="W5" s="262"/>
      <c r="X5" s="62"/>
    </row>
    <row r="6" spans="1:25" ht="30" customHeight="1">
      <c r="A6" s="267"/>
      <c r="B6" s="267"/>
      <c r="C6" s="262"/>
      <c r="D6" s="262"/>
      <c r="E6" s="262"/>
      <c r="F6" s="262"/>
      <c r="G6" s="262"/>
      <c r="H6" s="262"/>
      <c r="I6" s="267"/>
      <c r="J6" s="268"/>
      <c r="K6" s="267"/>
      <c r="L6" s="267"/>
      <c r="M6" s="262"/>
      <c r="N6" s="262"/>
      <c r="O6" s="262"/>
      <c r="P6" s="262"/>
      <c r="Q6" s="262"/>
      <c r="R6" s="262"/>
      <c r="S6" s="267"/>
      <c r="T6" s="268"/>
      <c r="U6" s="262"/>
      <c r="V6" s="262"/>
      <c r="W6" s="262"/>
      <c r="X6" s="62"/>
    </row>
    <row r="7" spans="1:25" ht="126">
      <c r="A7" s="109">
        <v>1</v>
      </c>
      <c r="B7" s="112" t="s">
        <v>52</v>
      </c>
      <c r="C7" s="113">
        <v>5609967.1100000003</v>
      </c>
      <c r="D7" s="114">
        <v>49892.18</v>
      </c>
      <c r="E7" s="114">
        <v>220143.48</v>
      </c>
      <c r="F7" s="114">
        <v>1204167.83</v>
      </c>
      <c r="G7" s="110">
        <f>SUM(C7:F7)</f>
        <v>7084170.6000000006</v>
      </c>
      <c r="H7" s="115">
        <v>8</v>
      </c>
      <c r="I7" s="109" t="s">
        <v>17</v>
      </c>
      <c r="J7" s="110">
        <f>G7/H7</f>
        <v>885521.32500000007</v>
      </c>
      <c r="K7" s="109">
        <v>1</v>
      </c>
      <c r="L7" s="112" t="s">
        <v>52</v>
      </c>
      <c r="M7" s="113">
        <v>5297076.93</v>
      </c>
      <c r="N7" s="114">
        <v>72740.350000000006</v>
      </c>
      <c r="O7" s="114">
        <v>233278.06</v>
      </c>
      <c r="P7" s="114">
        <v>545223.75</v>
      </c>
      <c r="Q7" s="110">
        <f>SUM(M7:P7)</f>
        <v>6148319.0899999989</v>
      </c>
      <c r="R7" s="115">
        <v>17</v>
      </c>
      <c r="S7" s="109" t="s">
        <v>17</v>
      </c>
      <c r="T7" s="110">
        <f>Q7/R7</f>
        <v>361665.82882352936</v>
      </c>
      <c r="U7" s="205">
        <f>(Q7-G7)*100/G7</f>
        <v>-13.210459810214079</v>
      </c>
      <c r="V7" s="205">
        <f>(H7-R7)*100/H7</f>
        <v>-112.5</v>
      </c>
      <c r="W7" s="205">
        <f>(T7-J7)*100/J7</f>
        <v>-59.157863440100748</v>
      </c>
      <c r="X7" s="98">
        <f>SUM(Q7-G7)</f>
        <v>-935851.51000000164</v>
      </c>
      <c r="Y7" s="57"/>
    </row>
    <row r="8" spans="1:25" ht="15.75">
      <c r="A8" s="108"/>
      <c r="B8" s="116" t="s">
        <v>4</v>
      </c>
      <c r="C8" s="111">
        <f t="shared" ref="C8:H8" si="0">SUM(C7:C7)</f>
        <v>5609967.1100000003</v>
      </c>
      <c r="D8" s="111">
        <f t="shared" si="0"/>
        <v>49892.18</v>
      </c>
      <c r="E8" s="111">
        <f t="shared" si="0"/>
        <v>220143.48</v>
      </c>
      <c r="F8" s="111">
        <f t="shared" si="0"/>
        <v>1204167.83</v>
      </c>
      <c r="G8" s="111">
        <f t="shared" si="0"/>
        <v>7084170.6000000006</v>
      </c>
      <c r="H8" s="117">
        <f t="shared" si="0"/>
        <v>8</v>
      </c>
      <c r="I8" s="116" t="s">
        <v>17</v>
      </c>
      <c r="J8" s="111">
        <f>J7</f>
        <v>885521.32500000007</v>
      </c>
      <c r="K8" s="108"/>
      <c r="L8" s="116" t="s">
        <v>4</v>
      </c>
      <c r="M8" s="111">
        <f t="shared" ref="M8:R8" si="1">SUM(M7:M7)</f>
        <v>5297076.93</v>
      </c>
      <c r="N8" s="111">
        <f t="shared" si="1"/>
        <v>72740.350000000006</v>
      </c>
      <c r="O8" s="111">
        <f t="shared" si="1"/>
        <v>233278.06</v>
      </c>
      <c r="P8" s="111">
        <f t="shared" si="1"/>
        <v>545223.75</v>
      </c>
      <c r="Q8" s="111">
        <f t="shared" si="1"/>
        <v>6148319.0899999989</v>
      </c>
      <c r="R8" s="117">
        <f t="shared" si="1"/>
        <v>17</v>
      </c>
      <c r="S8" s="116" t="s">
        <v>17</v>
      </c>
      <c r="T8" s="111">
        <f>T7</f>
        <v>361665.82882352936</v>
      </c>
      <c r="U8" s="111">
        <f>SUM(U7)</f>
        <v>-13.210459810214079</v>
      </c>
      <c r="V8" s="111">
        <f>SUM(V7)</f>
        <v>-112.5</v>
      </c>
      <c r="W8" s="111">
        <f>SUM(W7)</f>
        <v>-59.157863440100748</v>
      </c>
      <c r="X8" s="99">
        <f>SUM(R7-H7)</f>
        <v>9</v>
      </c>
      <c r="Y8" s="53"/>
    </row>
    <row r="9" spans="1: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</row>
    <row r="10" spans="1:25" ht="20.25">
      <c r="A10" s="62"/>
      <c r="B10" s="208" t="s">
        <v>86</v>
      </c>
      <c r="C10" s="52"/>
      <c r="D10" s="52"/>
      <c r="E10" s="52"/>
      <c r="F10" s="52"/>
      <c r="G10" s="52"/>
      <c r="H10" s="5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77"/>
      <c r="U10" s="62"/>
      <c r="V10" s="62"/>
      <c r="W10" s="62"/>
      <c r="X10" s="62"/>
    </row>
    <row r="11" spans="1:25" ht="123.75" customHeight="1">
      <c r="A11" s="62"/>
      <c r="B11" s="269" t="s">
        <v>134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107">
        <f>(545223.75*100)/1210309.63-100</f>
        <v>-54.951713471865865</v>
      </c>
    </row>
    <row r="12" spans="1: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</sheetData>
  <mergeCells count="26">
    <mergeCell ref="B11:W11"/>
    <mergeCell ref="N4:N6"/>
    <mergeCell ref="A1:X1"/>
    <mergeCell ref="A3:J3"/>
    <mergeCell ref="K3:T3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L6"/>
    <mergeCell ref="M4:M6"/>
    <mergeCell ref="U4:U6"/>
    <mergeCell ref="W4:W6"/>
    <mergeCell ref="U3:W3"/>
    <mergeCell ref="O4:O6"/>
    <mergeCell ref="P4:P6"/>
    <mergeCell ref="Q4:Q6"/>
    <mergeCell ref="R4:R6"/>
    <mergeCell ref="S4:S6"/>
    <mergeCell ref="T4:T6"/>
    <mergeCell ref="V4:V6"/>
  </mergeCells>
  <pageMargins left="0.11811023622047245" right="0.11811023622047245" top="0.74803149606299213" bottom="0.74803149606299213" header="0.31496062992125984" footer="0.31496062992125984"/>
  <pageSetup paperSize="9" scale="73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ตารางที่ 1</vt:lpstr>
      <vt:lpstr>ตารางที่ 1.1</vt:lpstr>
      <vt:lpstr>ตารางที่ 2</vt:lpstr>
      <vt:lpstr>ตารางที่ 3</vt:lpstr>
      <vt:lpstr>ตารางที่ 3.1</vt:lpstr>
      <vt:lpstr>ตารางที่ 4</vt:lpstr>
      <vt:lpstr>ตารางที่ 5</vt:lpstr>
      <vt:lpstr>ตารางที่ 6</vt:lpstr>
      <vt:lpstr>ตารางที่ 7</vt:lpstr>
      <vt:lpstr>ตารางที่ 8</vt:lpstr>
      <vt:lpstr>ตารางที่ 9</vt:lpstr>
      <vt:lpstr>ตารางที่ 10</vt:lpstr>
      <vt:lpstr>ตารางที่ 11</vt:lpstr>
      <vt:lpstr>ตารางที่ 12</vt:lpstr>
      <vt:lpstr>'ตารางที่ 10'!Print_Area</vt:lpstr>
      <vt:lpstr>'ตารางที่ 11'!Print_Area</vt:lpstr>
      <vt:lpstr>'ตารางที่ 7'!Print_Area</vt:lpstr>
      <vt:lpstr>'ตารางที่ 8'!Print_Area</vt:lpstr>
      <vt:lpstr>'ตารางที่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2024-01-15T09:18:17Z</cp:lastPrinted>
  <dcterms:created xsi:type="dcterms:W3CDTF">2012-10-11T07:31:19Z</dcterms:created>
  <dcterms:modified xsi:type="dcterms:W3CDTF">2024-01-17T04:07:14Z</dcterms:modified>
</cp:coreProperties>
</file>